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465" windowWidth="20730" windowHeight="11760" tabRatio="865"/>
  </bookViews>
  <sheets>
    <sheet name="Company Information" sheetId="4" r:id="rId1"/>
    <sheet name="Historical Income Statements" sheetId="2" r:id="rId2"/>
    <sheet name="Historical Balance Sheets" sheetId="1" r:id="rId3"/>
    <sheet name="Historical STMNT of Cash Flows" sheetId="3" r:id="rId4"/>
    <sheet name="Competitor Income Statements" sheetId="5" r:id="rId5"/>
    <sheet name="Competitor Balance Sheets" sheetId="6" r:id="rId6"/>
    <sheet name="Competitor Stmnts of Cash Flows" sheetId="7" r:id="rId7"/>
    <sheet name="Historical &amp; Competitor Ratios" sheetId="8" r:id="rId8"/>
    <sheet name="Common Sized Balance Sheets" sheetId="9" r:id="rId9"/>
    <sheet name="Common Sized Income Statements" sheetId="10" r:id="rId10"/>
    <sheet name="Horizontal Analysis of Balance " sheetId="11" r:id="rId11"/>
    <sheet name="Horizontal Analysis of Income s" sheetId="12" r:id="rId12"/>
  </sheets>
  <calcPr calcId="144525"/>
  <extLst>
    <ext xmlns:mx="http://schemas.microsoft.com/office/mac/excel/2008/main" uri="{7523E5D3-25F3-A5E0-1632-64F254C22452}">
      <mx:ArchID Flags="2"/>
    </ext>
  </extLst>
</workbook>
</file>

<file path=xl/calcChain.xml><?xml version="1.0" encoding="utf-8"?>
<calcChain xmlns="http://schemas.openxmlformats.org/spreadsheetml/2006/main">
  <c r="E27" i="8" l="1"/>
  <c r="D27" i="8"/>
  <c r="C27" i="8"/>
  <c r="B27" i="8"/>
  <c r="J19" i="8"/>
  <c r="H24" i="8" l="1"/>
  <c r="G24" i="8"/>
  <c r="H25" i="8"/>
  <c r="G25" i="8"/>
  <c r="G18" i="8"/>
  <c r="G17" i="8"/>
  <c r="H17" i="8"/>
  <c r="H16" i="8"/>
  <c r="G16" i="8"/>
  <c r="H15" i="8"/>
  <c r="G15" i="8"/>
  <c r="C22" i="12" l="1"/>
  <c r="D22" i="12" s="1"/>
  <c r="C21" i="12"/>
  <c r="D21" i="12" s="1"/>
  <c r="C20" i="12"/>
  <c r="D20" i="12" s="1"/>
  <c r="C19" i="12"/>
  <c r="D19" i="12" s="1"/>
  <c r="C18" i="12"/>
  <c r="D18" i="12" s="1"/>
  <c r="C17" i="12"/>
  <c r="D17" i="12" s="1"/>
  <c r="C16" i="12"/>
  <c r="D16" i="12" s="1"/>
  <c r="C15" i="12"/>
  <c r="D15" i="12" s="1"/>
  <c r="C14" i="12"/>
  <c r="D14" i="12" s="1"/>
  <c r="C13" i="12"/>
  <c r="D13" i="12" s="1"/>
  <c r="C12" i="12"/>
  <c r="D12" i="12" s="1"/>
  <c r="C11" i="12"/>
  <c r="D11" i="12" s="1"/>
  <c r="C10" i="12"/>
  <c r="D10" i="12" s="1"/>
  <c r="C9" i="12"/>
  <c r="D9" i="12" s="1"/>
  <c r="C8" i="12"/>
  <c r="D8" i="12" s="1"/>
  <c r="C7" i="12"/>
  <c r="D7" i="12" s="1"/>
  <c r="F22" i="12"/>
  <c r="G22" i="12" s="1"/>
  <c r="F21" i="12"/>
  <c r="G21" i="12" s="1"/>
  <c r="F20" i="12"/>
  <c r="G20" i="12" s="1"/>
  <c r="F19" i="12"/>
  <c r="G19" i="12" s="1"/>
  <c r="F18" i="12"/>
  <c r="G18" i="12" s="1"/>
  <c r="F17" i="12"/>
  <c r="G17" i="12" s="1"/>
  <c r="F16" i="12"/>
  <c r="G16" i="12" s="1"/>
  <c r="F15" i="12"/>
  <c r="G15" i="12" s="1"/>
  <c r="F14" i="12"/>
  <c r="G14" i="12" s="1"/>
  <c r="F13" i="12"/>
  <c r="G13" i="12" s="1"/>
  <c r="F12" i="12"/>
  <c r="G12" i="12" s="1"/>
  <c r="F11" i="12"/>
  <c r="G11" i="12" s="1"/>
  <c r="F10" i="12"/>
  <c r="G10" i="12" s="1"/>
  <c r="F9" i="12"/>
  <c r="G9" i="12" s="1"/>
  <c r="F8" i="12"/>
  <c r="G8" i="12" s="1"/>
  <c r="F7" i="12"/>
  <c r="G7" i="12" s="1"/>
  <c r="C7" i="11"/>
  <c r="D7" i="11" s="1"/>
  <c r="C8" i="11"/>
  <c r="D8" i="11"/>
  <c r="C9" i="11"/>
  <c r="D9" i="11"/>
  <c r="C10" i="11"/>
  <c r="D10" i="11"/>
  <c r="C11" i="11"/>
  <c r="D11" i="11"/>
  <c r="C12" i="11"/>
  <c r="D12" i="11"/>
  <c r="C13" i="11"/>
  <c r="D13" i="11"/>
  <c r="C14" i="11"/>
  <c r="D14" i="11"/>
  <c r="C15" i="11"/>
  <c r="D15" i="11"/>
  <c r="C16" i="11"/>
  <c r="D16" i="11"/>
  <c r="C17" i="11"/>
  <c r="D17" i="11"/>
  <c r="C18" i="11"/>
  <c r="D18" i="11"/>
  <c r="C19" i="11"/>
  <c r="D19" i="11"/>
  <c r="C20" i="11"/>
  <c r="D20" i="11"/>
  <c r="C21" i="11"/>
  <c r="D21" i="11"/>
  <c r="C22" i="11"/>
  <c r="D22" i="11"/>
  <c r="C23" i="11"/>
  <c r="D23" i="11"/>
  <c r="C24" i="11"/>
  <c r="D24" i="11"/>
  <c r="C25" i="11"/>
  <c r="D25" i="11"/>
  <c r="C26" i="11"/>
  <c r="D26" i="11"/>
  <c r="C27" i="11"/>
  <c r="D27" i="11"/>
  <c r="C28" i="11"/>
  <c r="D28" i="11"/>
  <c r="C29" i="11"/>
  <c r="D29" i="11"/>
  <c r="C30" i="11"/>
  <c r="D30" i="11"/>
  <c r="C31" i="11"/>
  <c r="D31" i="11"/>
  <c r="C32" i="11"/>
  <c r="D32" i="11"/>
  <c r="C33" i="11"/>
  <c r="D33" i="11"/>
  <c r="C34" i="11"/>
  <c r="D34" i="11"/>
  <c r="C35" i="11"/>
  <c r="D35" i="11"/>
  <c r="C37" i="11"/>
  <c r="D37" i="11"/>
  <c r="C38" i="11"/>
  <c r="D38" i="11"/>
  <c r="C39" i="11"/>
  <c r="D39" i="11"/>
  <c r="C40" i="11"/>
  <c r="D40" i="11"/>
  <c r="C41" i="11"/>
  <c r="D41" i="11"/>
  <c r="C42" i="11"/>
  <c r="D42" i="11"/>
  <c r="C43" i="11"/>
  <c r="D43" i="11"/>
  <c r="C44" i="11"/>
  <c r="D44" i="11"/>
  <c r="C45" i="11"/>
  <c r="D45" i="11"/>
  <c r="G45" i="11"/>
  <c r="G44" i="11"/>
  <c r="G43" i="11"/>
  <c r="G42" i="11"/>
  <c r="G41" i="11"/>
  <c r="G40" i="11"/>
  <c r="G39" i="11"/>
  <c r="G38" i="11"/>
  <c r="G37"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G8" i="11"/>
  <c r="G7" i="11"/>
  <c r="F45" i="11"/>
  <c r="F44" i="11"/>
  <c r="F43" i="11"/>
  <c r="F42" i="11"/>
  <c r="F41" i="11"/>
  <c r="F40" i="11"/>
  <c r="F39" i="11"/>
  <c r="F38" i="11"/>
  <c r="F37" i="11"/>
  <c r="F35" i="11"/>
  <c r="F34" i="11"/>
  <c r="F33" i="11"/>
  <c r="F32" i="11"/>
  <c r="F31" i="11"/>
  <c r="F30" i="11"/>
  <c r="F29" i="11"/>
  <c r="F28" i="11"/>
  <c r="F27" i="11"/>
  <c r="F26" i="11"/>
  <c r="F25" i="11"/>
  <c r="F24" i="11"/>
  <c r="F23" i="11"/>
  <c r="F22" i="11"/>
  <c r="F21" i="11"/>
  <c r="F20" i="11"/>
  <c r="F19" i="11"/>
  <c r="F18" i="11"/>
  <c r="F17" i="11"/>
  <c r="F16" i="11"/>
  <c r="F15" i="11"/>
  <c r="F14" i="11"/>
  <c r="F13" i="11"/>
  <c r="F12" i="11"/>
  <c r="F11" i="11"/>
  <c r="F10" i="11"/>
  <c r="F9" i="11"/>
  <c r="F8" i="11"/>
  <c r="F7" i="11"/>
  <c r="L22" i="10"/>
  <c r="K22" i="10"/>
  <c r="J22" i="10"/>
  <c r="I22" i="10"/>
  <c r="H22" i="10"/>
  <c r="L21" i="10"/>
  <c r="K21" i="10"/>
  <c r="J21" i="10"/>
  <c r="I21" i="10"/>
  <c r="H21" i="10"/>
  <c r="L20" i="10"/>
  <c r="K20" i="10"/>
  <c r="J20" i="10"/>
  <c r="I20" i="10"/>
  <c r="H20" i="10"/>
  <c r="L19" i="10"/>
  <c r="K19" i="10"/>
  <c r="J19" i="10"/>
  <c r="I19" i="10"/>
  <c r="H19" i="10"/>
  <c r="L18" i="10"/>
  <c r="K18" i="10"/>
  <c r="J18" i="10"/>
  <c r="I18" i="10"/>
  <c r="H18" i="10"/>
  <c r="L17" i="10"/>
  <c r="K17" i="10"/>
  <c r="J17" i="10"/>
  <c r="I17" i="10"/>
  <c r="H17" i="10"/>
  <c r="L16" i="10"/>
  <c r="K16" i="10"/>
  <c r="J16" i="10"/>
  <c r="I16" i="10"/>
  <c r="H16" i="10"/>
  <c r="L15" i="10"/>
  <c r="K15" i="10"/>
  <c r="J15" i="10"/>
  <c r="I15" i="10"/>
  <c r="H15" i="10"/>
  <c r="L14" i="10"/>
  <c r="K14" i="10"/>
  <c r="J14" i="10"/>
  <c r="I14" i="10"/>
  <c r="H14" i="10"/>
  <c r="L13" i="10"/>
  <c r="K13" i="10"/>
  <c r="J13" i="10"/>
  <c r="I13" i="10"/>
  <c r="H13" i="10"/>
  <c r="L12" i="10"/>
  <c r="K12" i="10"/>
  <c r="J12" i="10"/>
  <c r="I12" i="10"/>
  <c r="H12" i="10"/>
  <c r="L11" i="10"/>
  <c r="K11" i="10"/>
  <c r="J11" i="10"/>
  <c r="I11" i="10"/>
  <c r="H11" i="10"/>
  <c r="L10" i="10"/>
  <c r="K10" i="10"/>
  <c r="J10" i="10"/>
  <c r="I10" i="10"/>
  <c r="H10" i="10"/>
  <c r="L9" i="10"/>
  <c r="K9" i="10"/>
  <c r="J9" i="10"/>
  <c r="I9" i="10"/>
  <c r="H9" i="10"/>
  <c r="L8" i="10"/>
  <c r="K8" i="10"/>
  <c r="J8" i="10"/>
  <c r="I8" i="10"/>
  <c r="H8" i="10"/>
  <c r="L7" i="10"/>
  <c r="K7" i="10"/>
  <c r="J7" i="10"/>
  <c r="I7" i="10"/>
  <c r="H7" i="10"/>
  <c r="H45" i="9"/>
  <c r="G45" i="9"/>
  <c r="F45" i="9"/>
  <c r="H44" i="9"/>
  <c r="G44" i="9"/>
  <c r="F44" i="9"/>
  <c r="H43" i="9"/>
  <c r="G43" i="9"/>
  <c r="F43" i="9"/>
  <c r="H42" i="9"/>
  <c r="G42" i="9"/>
  <c r="F42" i="9"/>
  <c r="H41" i="9"/>
  <c r="G41" i="9"/>
  <c r="F41" i="9"/>
  <c r="H40" i="9"/>
  <c r="G40" i="9"/>
  <c r="F40" i="9"/>
  <c r="H39" i="9"/>
  <c r="G39" i="9"/>
  <c r="F39" i="9"/>
  <c r="H38" i="9"/>
  <c r="G38" i="9"/>
  <c r="F38" i="9"/>
  <c r="H37" i="9"/>
  <c r="G37" i="9"/>
  <c r="F37" i="9"/>
  <c r="H36" i="9"/>
  <c r="G36" i="9"/>
  <c r="F36" i="9"/>
  <c r="H35" i="9"/>
  <c r="G35" i="9"/>
  <c r="F35" i="9"/>
  <c r="H34" i="9"/>
  <c r="G34" i="9"/>
  <c r="F34" i="9"/>
  <c r="H33" i="9"/>
  <c r="G33" i="9"/>
  <c r="F33" i="9"/>
  <c r="H32" i="9"/>
  <c r="G32" i="9"/>
  <c r="F32" i="9"/>
  <c r="H31" i="9"/>
  <c r="G31" i="9"/>
  <c r="F31" i="9"/>
  <c r="H30" i="9"/>
  <c r="G30" i="9"/>
  <c r="F30" i="9"/>
  <c r="H29" i="9"/>
  <c r="G29" i="9"/>
  <c r="F29" i="9"/>
  <c r="H28" i="9"/>
  <c r="G28" i="9"/>
  <c r="F28" i="9"/>
  <c r="H27" i="9"/>
  <c r="G27" i="9"/>
  <c r="F27" i="9"/>
  <c r="H26" i="9"/>
  <c r="G26" i="9"/>
  <c r="F26" i="9"/>
  <c r="H24" i="9"/>
  <c r="G24" i="9"/>
  <c r="F24" i="9"/>
  <c r="H23" i="9"/>
  <c r="G23" i="9"/>
  <c r="F23" i="9"/>
  <c r="H22" i="9"/>
  <c r="G22" i="9"/>
  <c r="F22" i="9"/>
  <c r="H21" i="9"/>
  <c r="G21" i="9"/>
  <c r="F21" i="9"/>
  <c r="H20" i="9"/>
  <c r="G20" i="9"/>
  <c r="F20" i="9"/>
  <c r="H19" i="9"/>
  <c r="G19" i="9"/>
  <c r="F19" i="9"/>
  <c r="H18" i="9"/>
  <c r="G18" i="9"/>
  <c r="F18" i="9"/>
  <c r="H17" i="9"/>
  <c r="G17" i="9"/>
  <c r="F17" i="9"/>
  <c r="H16" i="9"/>
  <c r="G16" i="9"/>
  <c r="F16" i="9"/>
  <c r="H15" i="9"/>
  <c r="G15" i="9"/>
  <c r="F15" i="9"/>
  <c r="H14" i="9"/>
  <c r="G14" i="9"/>
  <c r="F14" i="9"/>
  <c r="H13" i="9"/>
  <c r="G13" i="9"/>
  <c r="F13" i="9"/>
  <c r="H12" i="9"/>
  <c r="G12" i="9"/>
  <c r="F12" i="9"/>
  <c r="H11" i="9"/>
  <c r="G11" i="9"/>
  <c r="F11" i="9"/>
  <c r="H10" i="9"/>
  <c r="G10" i="9"/>
  <c r="F10" i="9"/>
  <c r="H9" i="9"/>
  <c r="G9" i="9"/>
  <c r="F9" i="9"/>
  <c r="H8" i="9"/>
  <c r="G8" i="9"/>
  <c r="F8" i="9"/>
  <c r="H7" i="9"/>
  <c r="G7" i="9"/>
  <c r="F7" i="9"/>
  <c r="H19" i="8"/>
  <c r="G19" i="8"/>
  <c r="E19" i="8"/>
  <c r="E18" i="8"/>
  <c r="E16" i="8"/>
  <c r="E15" i="8"/>
  <c r="E26" i="8"/>
  <c r="E25" i="8"/>
  <c r="E23" i="8"/>
  <c r="E22" i="8"/>
  <c r="E21" i="8"/>
  <c r="E13" i="8"/>
  <c r="C13" i="8"/>
  <c r="B13" i="8"/>
  <c r="E12" i="8"/>
  <c r="E11" i="8"/>
  <c r="C12" i="8"/>
  <c r="C11" i="8"/>
  <c r="B12" i="8"/>
  <c r="B11" i="8"/>
  <c r="E8" i="8"/>
  <c r="C8" i="8"/>
  <c r="B8" i="8"/>
  <c r="C25" i="8"/>
  <c r="B25" i="8"/>
  <c r="C26" i="8"/>
  <c r="B26" i="8"/>
  <c r="C23" i="8"/>
  <c r="C22" i="8"/>
  <c r="B23" i="8"/>
  <c r="B22" i="8"/>
  <c r="C21" i="8"/>
  <c r="B21" i="8"/>
  <c r="H9" i="1"/>
  <c r="C18" i="8" s="1"/>
  <c r="C19" i="8" s="1"/>
  <c r="G9" i="1"/>
  <c r="B18" i="8" s="1"/>
  <c r="B19" i="8" s="1"/>
  <c r="H20" i="1"/>
  <c r="C16" i="8" s="1"/>
  <c r="G20" i="1"/>
  <c r="B16" i="8" s="1"/>
  <c r="H10" i="1"/>
  <c r="C15" i="8" s="1"/>
  <c r="G10" i="1"/>
  <c r="B15" i="8" s="1"/>
  <c r="H8" i="2"/>
  <c r="I8" i="2" s="1"/>
  <c r="H9" i="2"/>
  <c r="I9" i="2" s="1"/>
  <c r="H18" i="8"/>
  <c r="H13" i="8"/>
  <c r="H12" i="8"/>
  <c r="G12" i="8"/>
  <c r="H11" i="8"/>
  <c r="G11" i="8"/>
  <c r="H10" i="8"/>
  <c r="G10" i="8"/>
  <c r="I35" i="6"/>
  <c r="H35" i="6"/>
  <c r="H8" i="8"/>
  <c r="H7" i="8"/>
  <c r="H10" i="2" l="1"/>
  <c r="H11" i="2" s="1"/>
  <c r="I10" i="2"/>
  <c r="G13" i="8"/>
  <c r="C13" i="6"/>
  <c r="C24" i="6"/>
  <c r="C44" i="6"/>
  <c r="B13" i="6"/>
  <c r="B24" i="6"/>
  <c r="B44" i="6" s="1"/>
  <c r="G8" i="8"/>
  <c r="G7" i="8"/>
  <c r="D44" i="7"/>
  <c r="C44" i="7"/>
  <c r="B44" i="7"/>
  <c r="D31" i="7"/>
  <c r="C31" i="7"/>
  <c r="B31" i="7"/>
  <c r="D23" i="7"/>
  <c r="C23" i="7"/>
  <c r="B23" i="7"/>
  <c r="D11" i="5"/>
  <c r="C11" i="5"/>
  <c r="B11" i="5"/>
  <c r="E12" i="1"/>
  <c r="E7" i="8" s="1"/>
  <c r="E24" i="1"/>
  <c r="B44" i="3"/>
  <c r="C44" i="3"/>
  <c r="D44" i="3"/>
  <c r="F40" i="2"/>
  <c r="D40" i="2"/>
  <c r="B40" i="2"/>
  <c r="F30" i="2"/>
  <c r="D30" i="2"/>
  <c r="B30" i="2"/>
  <c r="F26" i="2"/>
  <c r="D26" i="2"/>
  <c r="B26" i="2"/>
  <c r="F22" i="2"/>
  <c r="D22" i="2"/>
  <c r="B22" i="2"/>
  <c r="F13" i="2"/>
  <c r="D13" i="2"/>
  <c r="B13" i="2"/>
  <c r="D31" i="3"/>
  <c r="C31" i="3"/>
  <c r="B31" i="3"/>
  <c r="D23" i="3"/>
  <c r="C23" i="3"/>
  <c r="B23" i="3"/>
  <c r="C12" i="1"/>
  <c r="C7" i="8" s="1"/>
  <c r="C23" i="1"/>
  <c r="C10" i="8" s="1"/>
  <c r="C43" i="1"/>
  <c r="B12" i="1"/>
  <c r="E17" i="8" l="1"/>
  <c r="E24" i="8"/>
  <c r="E10" i="8"/>
  <c r="B23" i="1"/>
  <c r="B10" i="8" s="1"/>
  <c r="B7" i="8"/>
  <c r="E45" i="1"/>
  <c r="H23" i="1"/>
  <c r="C24" i="8" s="1"/>
  <c r="G23" i="1"/>
  <c r="B24" i="8" s="1"/>
  <c r="B43" i="1" l="1"/>
  <c r="B17" i="8"/>
  <c r="C17" i="8"/>
</calcChain>
</file>

<file path=xl/sharedStrings.xml><?xml version="1.0" encoding="utf-8"?>
<sst xmlns="http://schemas.openxmlformats.org/spreadsheetml/2006/main" count="739" uniqueCount="327">
  <si>
    <t>Acct 370 Excel Project</t>
  </si>
  <si>
    <t>Best Buy</t>
  </si>
  <si>
    <t>Company Name:</t>
  </si>
  <si>
    <t>Ticker Symbol:</t>
  </si>
  <si>
    <t>Industry:</t>
  </si>
  <si>
    <t>Products and Services Offered:</t>
  </si>
  <si>
    <t>Major Competitors:</t>
  </si>
  <si>
    <t>Historical Statement of Cash Flows</t>
  </si>
  <si>
    <t>Historical Income Statements</t>
  </si>
  <si>
    <t>Historical Balance Sheets</t>
  </si>
  <si>
    <t>BBY</t>
  </si>
  <si>
    <t>Radio TV &amp; Consumer Electronics Stores</t>
  </si>
  <si>
    <t>Resources:</t>
  </si>
  <si>
    <t xml:space="preserve">technological problems and adresses a variety of key human needs such as entertainment, </t>
  </si>
  <si>
    <t>productivity, communication, food, security and health" (BestBuy.com, 2018).</t>
  </si>
  <si>
    <t>Best Buy. (2018)  Retrieved online from:  https://corporate.bestbuy.com/about-best-buy/</t>
  </si>
  <si>
    <t>and Microcenter.  Online competitors include Amazon, Newegg and Tiger Direct.</t>
  </si>
  <si>
    <t xml:space="preserve">Brick and morter retail competitors include Fry's Electronics, Apple Store, Microsoft Store, </t>
  </si>
  <si>
    <t xml:space="preserve">"Best Buy enrich's consumer lives by offering technology online and instores.  Best Buy solves </t>
  </si>
  <si>
    <t>CONSOLIDATED BALANCE SHEETS - USD ($) $ in Millions</t>
  </si>
  <si>
    <t>Feb. 03, 2018</t>
  </si>
  <si>
    <t>Jan. 28, 2017</t>
  </si>
  <si>
    <t>Cash and cash equivalents</t>
  </si>
  <si>
    <t>Short-term investments</t>
  </si>
  <si>
    <t>Receivables, net</t>
  </si>
  <si>
    <t>Merchandise inventories</t>
  </si>
  <si>
    <t>Other current assets</t>
  </si>
  <si>
    <t>Total current assets</t>
  </si>
  <si>
    <t>Property and Equipment</t>
  </si>
  <si>
    <t>Land and buildings</t>
  </si>
  <si>
    <t>Leasehold improvements</t>
  </si>
  <si>
    <t>Fixtures and equipment</t>
  </si>
  <si>
    <t>Property under capital and financing leases</t>
  </si>
  <si>
    <t>Property and equipment, gross</t>
  </si>
  <si>
    <t>Less accumulated depreciation</t>
  </si>
  <si>
    <t>Net property and equipment</t>
  </si>
  <si>
    <t>Goodwill</t>
  </si>
  <si>
    <t>Other Assets</t>
  </si>
  <si>
    <t>Total Assets</t>
  </si>
  <si>
    <t>Accounts payable</t>
  </si>
  <si>
    <t>Unredeemed gift card liabilities</t>
  </si>
  <si>
    <t>Deferred revenue</t>
  </si>
  <si>
    <t>Accrued compensation and related expenses</t>
  </si>
  <si>
    <t>Accrued liabilities</t>
  </si>
  <si>
    <t>Accrued income taxes</t>
  </si>
  <si>
    <t>Current portion of long-term debt</t>
  </si>
  <si>
    <t>Total current liabilities</t>
  </si>
  <si>
    <t>Long-Term Liabilities</t>
  </si>
  <si>
    <t>Long-Term Debt</t>
  </si>
  <si>
    <t>Contingencies and Commitments (Note 12)</t>
  </si>
  <si>
    <t xml:space="preserve"> </t>
  </si>
  <si>
    <t>Best Buy Co., Inc. Shareholders’ Equity</t>
  </si>
  <si>
    <t>Preferred stock, $1.00 par value: Authorized — 400,000 shares; Issued and outstanding — none</t>
  </si>
  <si>
    <t>Common stock, $0.10 par value: Authorized — 1.0 billion shares; Issued and outstanding — 282,988,000 and 311,108,000 shares, respectively</t>
  </si>
  <si>
    <t>Additional paid-in capital</t>
  </si>
  <si>
    <t>Retained earnings</t>
  </si>
  <si>
    <t>Accumulated other comprehensive income</t>
  </si>
  <si>
    <t>Total equity</t>
  </si>
  <si>
    <t>Total Liabilities and Equity</t>
  </si>
  <si>
    <t>$s in millions</t>
  </si>
  <si>
    <t>Current Liabilities</t>
  </si>
  <si>
    <t>Jan. 30, 2016</t>
  </si>
  <si>
    <t>Non-current assets held for sale</t>
  </si>
  <si>
    <t>Common stock, $0.10 par value: Authorized — 1.0 billion shares; Issued and outstanding — 311,108,000 and 323,779,000 shares, respectively</t>
  </si>
  <si>
    <t>Prepaid Share Repurchase</t>
  </si>
  <si>
    <t>As of February 3, 2018, January 28 2017, and January 30, 2016</t>
  </si>
  <si>
    <t>(1) The Domestic segment operating income includes certain operations, which are based in foreign tax jurisdictions and primarily relate to sourcing products into the U.S.</t>
  </si>
  <si>
    <t>Common stock, outstanding shares</t>
  </si>
  <si>
    <t>Common stock, issued shares</t>
  </si>
  <si>
    <t>Common stock, authorized shares</t>
  </si>
  <si>
    <t>Common stock, par value (in dollars per share)</t>
  </si>
  <si>
    <t>Preferred stock, outstanding shares</t>
  </si>
  <si>
    <t>Preferred stock, issued shares</t>
  </si>
  <si>
    <t>Preferred stock, authorized shares</t>
  </si>
  <si>
    <t>Preferred stock, par value (in dollars per share)</t>
  </si>
  <si>
    <t>CONSOLIDATED BALANCE SHEETS (PARENTHETICAL) - $ / shares</t>
  </si>
  <si>
    <t>Miscellaneous Information:</t>
  </si>
  <si>
    <t>CONSOLIDATED STATEMENTS OF EARNINGS - USD ($) shares in Millions, $ in Millions</t>
  </si>
  <si>
    <t>12 Months Ended</t>
  </si>
  <si>
    <t>Revenue</t>
  </si>
  <si>
    <t>Cost of goods sold</t>
  </si>
  <si>
    <t>Restructuring charges — cost of goods sold</t>
  </si>
  <si>
    <t>Gross profit</t>
  </si>
  <si>
    <t>Selling, general and administrative expenses</t>
  </si>
  <si>
    <t>Restructuring charges</t>
  </si>
  <si>
    <t>Operating income</t>
  </si>
  <si>
    <t>[1]</t>
  </si>
  <si>
    <t>[2]</t>
  </si>
  <si>
    <t>Other income (expense)</t>
  </si>
  <si>
    <t>Gain on sale of investments</t>
  </si>
  <si>
    <t>Investment income and other</t>
  </si>
  <si>
    <t>Interest expense</t>
  </si>
  <si>
    <t>Earnings from continuing operations before income tax expense</t>
  </si>
  <si>
    <t>Income tax expense</t>
  </si>
  <si>
    <t>Net earnings from continuing operations</t>
  </si>
  <si>
    <t>[3]</t>
  </si>
  <si>
    <t>Gain from discontinued operations (Note 2), net of tax expense of $0, $7 and $1, respectively</t>
  </si>
  <si>
    <t>Net earnings</t>
  </si>
  <si>
    <t>Basic earnings per share</t>
  </si>
  <si>
    <t>Continuing operations</t>
  </si>
  <si>
    <t>Discontinued operations</t>
  </si>
  <si>
    <t>Diluted earnings per share</t>
  </si>
  <si>
    <t>[4]</t>
  </si>
  <si>
    <t>Weighted-average common shares outstanding</t>
  </si>
  <si>
    <t>Basic</t>
  </si>
  <si>
    <t>Diluted</t>
  </si>
  <si>
    <t>[4] The sum of our quarterly diluted earnings per share does not equal our annual diluted earnings per share due to differences in quarterly and annual weighted-average shares outstanding.</t>
  </si>
  <si>
    <t xml:space="preserve">[1] Includes $0 million, $2 million, $(2) million and $10 million of restructuring charges (benefit) recorded in the fiscal first, second, third and fourth quarters, respectively, and $10 million for the 12 months ended February 3, 2018, related to measures we took </t>
  </si>
  <si>
    <t xml:space="preserve">[2]Includes $29 million, $0 million, $1 million and $9 million of restructuring charges recorded in the fiscal first, second, third and fourth quarters, respectively, and $39 million for the 12 months ended January 28, 2017, related to measures we took to restructure our businesses. </t>
  </si>
  <si>
    <t>Also, includes $161 million of CRT litigation settlements, net of related legal fees and costs, recorded in the fiscal first quarter and in the 12 months ended January 28, 2017, related to products purchased and sold in prior fiscal years.</t>
  </si>
  <si>
    <t xml:space="preserve">to restructure our businesses. Also includes $80 million related to a one-time bonus for certain employees and $20 million related to a one-time contribution to the Best Buy Foundation in response to future tax </t>
  </si>
  <si>
    <t>savings created by the Tax Act for the fiscal fourth quarter and 12 months ended February 3, 2018.</t>
  </si>
  <si>
    <t>As of February 3, 2018, January 28, 2017, and January 30, 2016</t>
  </si>
  <si>
    <t>CONSOLIDATED STATEMENTS OF CASH FLOWS $ in Millions</t>
  </si>
  <si>
    <t>Feb. 03, 2018USD ($)</t>
  </si>
  <si>
    <t>Jan. 28, 2017USD ($)</t>
  </si>
  <si>
    <t>Jan. 30, 2016USD ($)</t>
  </si>
  <si>
    <t>Adjustments to reconcile net earnings (loss) to total cash provided by operating activities</t>
  </si>
  <si>
    <t>Depreciation</t>
  </si>
  <si>
    <t>Gain on sale of business</t>
  </si>
  <si>
    <t>Stock-based compensation</t>
  </si>
  <si>
    <t>Deferred Income Tax Expense (Benefit)_Total Ops</t>
  </si>
  <si>
    <t>Other, net</t>
  </si>
  <si>
    <t>Changes in operating assets and liabilities:</t>
  </si>
  <si>
    <t>Receivables</t>
  </si>
  <si>
    <t>Other assets</t>
  </si>
  <si>
    <t>Other liabilities</t>
  </si>
  <si>
    <t>Income taxes</t>
  </si>
  <si>
    <t>Total cash provided by operating activities</t>
  </si>
  <si>
    <t>Additions to property and equipment, net of $123, $48 and $92, respectively, of non-cash capital expenditures</t>
  </si>
  <si>
    <t>Purchases of investments</t>
  </si>
  <si>
    <t>Sales of investments</t>
  </si>
  <si>
    <t>Proceeds from sale of business, net of cash transferred</t>
  </si>
  <si>
    <t>Proceeds from property disposition</t>
  </si>
  <si>
    <t>Total cash used in investing activities</t>
  </si>
  <si>
    <t>Repurchase of common stock</t>
  </si>
  <si>
    <t>Prepayment of accelerated share repurchase</t>
  </si>
  <si>
    <t>Issuance of common stock</t>
  </si>
  <si>
    <t>Dividends paid</t>
  </si>
  <si>
    <t>Repayments of debt</t>
  </si>
  <si>
    <t>Total cash used in financing activities</t>
  </si>
  <si>
    <t>Effect of exchange rate changes on cash</t>
  </si>
  <si>
    <t>Increase (decrease) in cash, cash equivalents and restricted cash</t>
  </si>
  <si>
    <t>Cash, cash equivalents and restricted cash at beginning of period, excluding held for sale</t>
  </si>
  <si>
    <t>Cash, cash equivalents and restricted cash at beginning of period, held for sale</t>
  </si>
  <si>
    <t>Cash, cash equivalents and restricted cash at end of period</t>
  </si>
  <si>
    <t>Supplemental Disclosure of Cash Flow Information</t>
  </si>
  <si>
    <t>Income taxes paid</t>
  </si>
  <si>
    <t>Interest paid</t>
  </si>
  <si>
    <t>Retail-Radio TV &amp; Consumer Electronics Stores</t>
  </si>
  <si>
    <t>CONSOLIDATED STATEMENTS OF COMPREHENSIVE INCOME Statement - USD ($) $ in Millions</t>
  </si>
  <si>
    <t>Foreign currency translation adjustments</t>
  </si>
  <si>
    <t>Reclassification of foreign currency translations adjustments into earnings due to sale of business</t>
  </si>
  <si>
    <t>Comprehensive income</t>
  </si>
  <si>
    <t xml:space="preserve">[3] Includes $283 million of charges resulting from the Tax Act for the fiscal fourth quarter and 12 months ended February 3, 2018, including $209 million associated with the deemed repatriation tax and $74 </t>
  </si>
  <si>
    <t>million primarily related to the revaluation of deferred tax assets and liabilities.</t>
  </si>
  <si>
    <t>Investing Activities</t>
  </si>
  <si>
    <t>Financing Activities</t>
  </si>
  <si>
    <t>Operating Activities</t>
  </si>
  <si>
    <t>Current Assets</t>
  </si>
  <si>
    <t xml:space="preserve">Liquidity </t>
  </si>
  <si>
    <t>Current Ratio</t>
  </si>
  <si>
    <t>Quick Ratio</t>
  </si>
  <si>
    <t>Leverage Ratio's</t>
  </si>
  <si>
    <t>Debt to Total Assets Ratio</t>
  </si>
  <si>
    <t>Debt to Equity Ratio</t>
  </si>
  <si>
    <t>Long-Term Debt to Equity</t>
  </si>
  <si>
    <t>Times Interest Earned Ratio</t>
  </si>
  <si>
    <t>Activity Ratios</t>
  </si>
  <si>
    <t>Inventory Turnover</t>
  </si>
  <si>
    <t>Fixed Assets Turnover</t>
  </si>
  <si>
    <t>Total Assets Turnover</t>
  </si>
  <si>
    <t>Accounts Receivable Turnover</t>
  </si>
  <si>
    <t>Average Collection Period</t>
  </si>
  <si>
    <t>Profitability Ratios</t>
  </si>
  <si>
    <t>Gross Profit Margin</t>
  </si>
  <si>
    <t>Operating Profit Margin</t>
  </si>
  <si>
    <t>Net Profit Margin</t>
  </si>
  <si>
    <t>Return on Total Assets (ROA)</t>
  </si>
  <si>
    <t>Return on Stockholder's Equity</t>
  </si>
  <si>
    <t>Earnings per Share (EPS)</t>
  </si>
  <si>
    <t>Price Earnings Ratio</t>
  </si>
  <si>
    <t>Competitor</t>
  </si>
  <si>
    <t>Ratio</t>
  </si>
  <si>
    <t>Analysis</t>
  </si>
  <si>
    <t>Amazon</t>
  </si>
  <si>
    <t>3 Months Ended</t>
  </si>
  <si>
    <t>6 Months Ended</t>
  </si>
  <si>
    <t>Mar. 31, 2018</t>
  </si>
  <si>
    <t>Apr. 01, 2017</t>
  </si>
  <si>
    <t>CONDENSED CONSOLIDATED STATEMENTS OF COMPREHENSIVE INCOME (Unaudited) - USD ($) $ in Millions</t>
  </si>
  <si>
    <t>Net income</t>
  </si>
  <si>
    <t>Change in foreign currency translation, net of tax effects of $8, $(44), $7 and $32, respectively</t>
  </si>
  <si>
    <t>Total comprehensive income</t>
  </si>
  <si>
    <t>Apple, Inc.</t>
  </si>
  <si>
    <t>Consolidated Statements of Comprehensive Income - USD ($) $ in Millions</t>
  </si>
  <si>
    <t>Mar. 31, 2017</t>
  </si>
  <si>
    <t>Foreign currency translation adjustments, net of tax of $(13) and $21</t>
  </si>
  <si>
    <t>Reclassification adjustment for losses (gains) included in “Other income (expense), net,” net of tax of $0 and $0</t>
  </si>
  <si>
    <t>Apple</t>
  </si>
  <si>
    <t>Competitor Income Statements</t>
  </si>
  <si>
    <t>Competitor Balance Sheets</t>
  </si>
  <si>
    <t>Consolidated Balance Sheets - USD ($) $ in Millions</t>
  </si>
  <si>
    <t>Dec. 31, 2017</t>
  </si>
  <si>
    <t>Current assets:</t>
  </si>
  <si>
    <t>Marketable securities</t>
  </si>
  <si>
    <t>Inventories</t>
  </si>
  <si>
    <t>Accounts receivable, net and other</t>
  </si>
  <si>
    <t>Property and equipment, net</t>
  </si>
  <si>
    <t>Total assets</t>
  </si>
  <si>
    <t>Current liabilities:</t>
  </si>
  <si>
    <t>Accrued expenses and other</t>
  </si>
  <si>
    <t>Unearned revenue</t>
  </si>
  <si>
    <t>Long-term debt</t>
  </si>
  <si>
    <t>Other long-term liabilities</t>
  </si>
  <si>
    <t>Commitments and contingencies (Note 3)</t>
  </si>
  <si>
    <t>Stockholders’ equity:</t>
  </si>
  <si>
    <t>Preferred stock, $0.01 par value: Authorized shares - 500 Issued and outstanding shares - none</t>
  </si>
  <si>
    <t>Common stock, $0.01 par value: Authorized shares - 5,000 Issued shares - 507 and 508 Outstanding shares - 484 and 485</t>
  </si>
  <si>
    <t>Treasury stock, at cost</t>
  </si>
  <si>
    <t>Accumulated other comprehensive loss</t>
  </si>
  <si>
    <t>Total stockholders’ equity</t>
  </si>
  <si>
    <t>Total liabilities and stockholders’ equity</t>
  </si>
  <si>
    <t>CONDENSED CONSOLIDATED BALANCE SHEETS (Unaudited) - USD ($) $ in Millions</t>
  </si>
  <si>
    <t>Sep. 30, 2017</t>
  </si>
  <si>
    <t>Short-term marketable securities</t>
  </si>
  <si>
    <t>Accounts receivable, less allowances of $60 and $58, respectively</t>
  </si>
  <si>
    <t>Vendor non-trade receivables</t>
  </si>
  <si>
    <t>Long-term marketable securities</t>
  </si>
  <si>
    <t>Property, plant and equipment, net</t>
  </si>
  <si>
    <t>Other non-current assets</t>
  </si>
  <si>
    <t>Accrued expenses</t>
  </si>
  <si>
    <t>Commercial paper</t>
  </si>
  <si>
    <t>Deferred revenue, non-current</t>
  </si>
  <si>
    <t>Other non-current liabilities</t>
  </si>
  <si>
    <t>Total liabilities</t>
  </si>
  <si>
    <t>Commitments and contingencies</t>
  </si>
  <si>
    <t>Shareholders’ equity:</t>
  </si>
  <si>
    <t>Common stock and additional paid-in capital, $0.00001 par value: 12,600,000 shares authorized; 4,943,282 and 5,126,201 shares issued and outstanding, respectively</t>
  </si>
  <si>
    <t>Accumulated other comprehensive income/(loss)</t>
  </si>
  <si>
    <t>Total shareholders’ equity</t>
  </si>
  <si>
    <t>Total liabilities and shareholders’ equity</t>
  </si>
  <si>
    <t>Competitor Statement of Cash Flows</t>
  </si>
  <si>
    <t>CONDENSED CONSOLIDATED STATEMENTS OF CASH FLOWS (Unaudited) - USD ($) $ in Millions</t>
  </si>
  <si>
    <t>Statement of Cash Flows [Abstract]</t>
  </si>
  <si>
    <t>Cash and cash equivalents, beginning of the period</t>
  </si>
  <si>
    <t>Operating activities:</t>
  </si>
  <si>
    <t>Adjustments to reconcile net income to cash generated by operating activities:</t>
  </si>
  <si>
    <t>Depreciation and amortization</t>
  </si>
  <si>
    <t>Share-based compensation expense</t>
  </si>
  <si>
    <t>Deferred income tax expense/(benefit)</t>
  </si>
  <si>
    <t>Other</t>
  </si>
  <si>
    <t>Accounts receivable, net</t>
  </si>
  <si>
    <t>Other current and non-current assets</t>
  </si>
  <si>
    <t>Other current and non-current liabilities</t>
  </si>
  <si>
    <t>Cash generated by operating activities</t>
  </si>
  <si>
    <t>Investing activities:</t>
  </si>
  <si>
    <t>Purchases of marketable securities</t>
  </si>
  <si>
    <t>Proceeds from maturities of marketable securities</t>
  </si>
  <si>
    <t>Proceeds from sales of marketable securities</t>
  </si>
  <si>
    <t>Payments for acquisition of property, plant and equipment</t>
  </si>
  <si>
    <t>Payments made in connection with business acquisitions, net</t>
  </si>
  <si>
    <t>Cash generated by/(used in) investing activities</t>
  </si>
  <si>
    <t>Financing activities:</t>
  </si>
  <si>
    <t>Proceeds from issuance of common stock</t>
  </si>
  <si>
    <t>Payments for taxes related to net share settlement of equity awards</t>
  </si>
  <si>
    <t>Payments for dividends and dividend equivalents</t>
  </si>
  <si>
    <t>Repurchases of common stock</t>
  </si>
  <si>
    <t>Proceeds from issuance of term debt, net</t>
  </si>
  <si>
    <t>Repayments of term debt</t>
  </si>
  <si>
    <t>Change in commercial paper, net</t>
  </si>
  <si>
    <t>Cash used in financing activities</t>
  </si>
  <si>
    <t>Increase/(Decrease) in cash and cash equivalents</t>
  </si>
  <si>
    <t>Cash and cash equivalents, end of the period</t>
  </si>
  <si>
    <t>Supplemental cash flow disclosure:</t>
  </si>
  <si>
    <t>Cash paid for income taxes, net</t>
  </si>
  <si>
    <t>Cash paid for interest</t>
  </si>
  <si>
    <t>Consolidated Statements of Cash Flows - USD ($) $ in Millions</t>
  </si>
  <si>
    <t>CASH, CASH EQUIVALENTS, AND RESTRICTED CASH, BEGINNING OF PERIOD</t>
  </si>
  <si>
    <t>OPERATING ACTIVITIES:</t>
  </si>
  <si>
    <t>Adjustments to reconcile net income to net cash from operating activities:</t>
  </si>
  <si>
    <t>Depreciation of property and equipment, including internal-use software and website development, and other amortization, including capitalized content costs</t>
  </si>
  <si>
    <t>Other operating expense, net</t>
  </si>
  <si>
    <t>Other expense (income), net</t>
  </si>
  <si>
    <t>Deferred income taxes</t>
  </si>
  <si>
    <t>Net cash provided by (used in) operating activities</t>
  </si>
  <si>
    <t>INVESTING ACTIVITIES:</t>
  </si>
  <si>
    <t>Purchases of property and equipment, including internal-use software and website development</t>
  </si>
  <si>
    <t>Proceeds from property and equipment incentives</t>
  </si>
  <si>
    <t>Acquisitions, net of cash acquired, and other</t>
  </si>
  <si>
    <t>Sales and maturities of marketable securities</t>
  </si>
  <si>
    <t>Net cash provided by (used in) investing activities</t>
  </si>
  <si>
    <t>FINANCING ACTIVITIES:</t>
  </si>
  <si>
    <t>Proceeds from long-term debt and other</t>
  </si>
  <si>
    <t>Repayments of long-term debt and other</t>
  </si>
  <si>
    <t>Principal repayments of capital lease obligations</t>
  </si>
  <si>
    <t>Principal repayments of finance lease obligations</t>
  </si>
  <si>
    <t>Net cash provided by (used in) financing activities</t>
  </si>
  <si>
    <t>Foreign currency effect on cash, cash equivalents, and restricted cash</t>
  </si>
  <si>
    <t>Net increase (decrease) in cash, cash equivalents, and restricted cash</t>
  </si>
  <si>
    <t>CASH, CASH EQUIVALENTS, AND RESTRICTED CASH, END OF PERIOD</t>
  </si>
  <si>
    <t>SUPPLEMENTAL CASH FLOW INFORMATION:</t>
  </si>
  <si>
    <t>Cash paid for interest on long-term debt</t>
  </si>
  <si>
    <t>Cash paid for interest on capital and finance lease obligations</t>
  </si>
  <si>
    <t>Cash paid for income taxes, net of refunds</t>
  </si>
  <si>
    <t>Property and equipment acquired under capital leases</t>
  </si>
  <si>
    <t>Property and equipment acquired under build-to-suit leases</t>
  </si>
  <si>
    <t>As of February 3, 2018, January 28, 2017</t>
  </si>
  <si>
    <t>Average Inventory</t>
  </si>
  <si>
    <t>Average Fixed Assets</t>
  </si>
  <si>
    <t>Average Total Assets</t>
  </si>
  <si>
    <t>Average Account receivables</t>
  </si>
  <si>
    <t>Common Sized Balance Sheets</t>
  </si>
  <si>
    <t>Common Sized Income Statements</t>
  </si>
  <si>
    <t>Horizontal Analysis of Balance Sheets</t>
  </si>
  <si>
    <t>$ Change</t>
  </si>
  <si>
    <t>% Change</t>
  </si>
  <si>
    <t>Horizontal Analysis of Income Statements</t>
  </si>
  <si>
    <t>Historical Ratios Analysis</t>
  </si>
  <si>
    <t>Average of 2018 and 2017</t>
  </si>
  <si>
    <t>Average of 2017 and 2016</t>
  </si>
  <si>
    <t>https://www.zacks.com/stock/research/BBY/industry-comparison</t>
  </si>
  <si>
    <t>Industry Average</t>
  </si>
  <si>
    <t>https://csimarket.com/stocks/BBY-Financial-Strength-Comparisons.html</t>
  </si>
  <si>
    <t>https://csimarket.com/stocks/Profitability.php?code=BBY</t>
  </si>
  <si>
    <t>https://csimarket.com/stocks/BBY-Efficiency-Comparisons.html</t>
  </si>
  <si>
    <t>Sources of Industry averages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</si>
</sst>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quot;$&quot;* #,##0.00_);_(&quot;$&quot;* \(#,##0.00\);_(&quot;$&quot;* &quot;-&quot;??_);_(@_)"/>
    <numFmt numFmtId="165" formatCode="_(&quot;$ &quot;#,##0_);_(&quot;$ &quot;\(#,##0\)"/>
    <numFmt numFmtId="166" formatCode="_(&quot;$ &quot;#,##0.00_);_(&quot;$ &quot;\(#,##0.00\)"/>
    <numFmt numFmtId="167" formatCode="#,##0.0_);\(#,##0.0\)"/>
    <numFmt numFmtId="168" formatCode="_(&quot;$&quot;* #,##0_);_(&quot;$&quot;* \(#,##0\);_(&quot;$&quot;* &quot;-&quot;??_);_(@_)"/>
    <numFmt numFmtId="169" formatCode="0.0"/>
  </numFmts>
  <fonts count="18" x14ac:knownFonts="1">
    <font>
      <sz val="12"/>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sz val="18"/>
      <color rgb="FF000000"/>
      <name val="Arial"/>
      <family val="2"/>
    </font>
    <font>
      <sz val="16"/>
      <color rgb="FF333333"/>
      <name val="Georgia"/>
      <family val="1"/>
    </font>
    <font>
      <b/>
      <sz val="11"/>
      <name val="Calibri"/>
      <family val="2"/>
    </font>
    <font>
      <sz val="11"/>
      <name val="Calibri"/>
      <family val="2"/>
    </font>
    <font>
      <b/>
      <sz val="12"/>
      <name val="Calibri"/>
      <family val="2"/>
    </font>
    <font>
      <sz val="12"/>
      <name val="Calibri"/>
      <family val="2"/>
    </font>
    <font>
      <b/>
      <sz val="12"/>
      <name val="Calibri"/>
      <family val="2"/>
      <scheme val="minor"/>
    </font>
    <font>
      <sz val="12"/>
      <name val="Calibri"/>
      <family val="2"/>
      <scheme val="minor"/>
    </font>
    <font>
      <sz val="12"/>
      <color theme="1"/>
      <name val="Calibri"/>
      <family val="2"/>
    </font>
    <font>
      <sz val="12"/>
      <color theme="1"/>
      <name val="Verdana"/>
      <family val="2"/>
    </font>
    <font>
      <sz val="15"/>
      <color rgb="FF222222"/>
      <name val="Verdana"/>
      <family val="2"/>
    </font>
    <font>
      <sz val="17"/>
      <color rgb="FF111111"/>
      <name val="Arial"/>
      <family val="2"/>
    </font>
    <font>
      <b/>
      <sz val="13"/>
      <color theme="1"/>
      <name val="Calibri"/>
      <family val="2"/>
      <scheme val="minor"/>
    </font>
    <font>
      <sz val="13"/>
      <color theme="1"/>
      <name val="Calibri"/>
      <family val="2"/>
      <scheme val="minor"/>
    </font>
  </fonts>
  <fills count="10">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rgb="FF00B0F0"/>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auto="1"/>
      </bottom>
      <diagonal/>
    </border>
    <border>
      <left/>
      <right style="thin">
        <color auto="1"/>
      </right>
      <top/>
      <bottom style="double">
        <color auto="1"/>
      </bottom>
      <diagonal/>
    </border>
    <border>
      <left/>
      <right style="medium">
        <color auto="1"/>
      </right>
      <top/>
      <bottom style="double">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indexed="64"/>
      </top>
      <bottom style="double">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164" fontId="1" fillId="0" borderId="0" applyFont="0" applyFill="0" applyBorder="0" applyAlignment="0" applyProtection="0"/>
  </cellStyleXfs>
  <cellXfs count="422">
    <xf numFmtId="0" fontId="0" fillId="0" borderId="0" xfId="0"/>
    <xf numFmtId="0" fontId="0" fillId="0" borderId="0" xfId="0" applyAlignment="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6" xfId="0" applyBorder="1"/>
    <xf numFmtId="0" fontId="0" fillId="0" borderId="7" xfId="0" applyBorder="1"/>
    <xf numFmtId="0" fontId="0" fillId="0" borderId="8" xfId="0" applyBorder="1"/>
    <xf numFmtId="0" fontId="0" fillId="0" borderId="9" xfId="0" applyBorder="1"/>
    <xf numFmtId="0" fontId="0" fillId="2" borderId="7" xfId="0" applyFill="1" applyBorder="1"/>
    <xf numFmtId="0" fontId="0" fillId="2" borderId="8" xfId="0" applyFill="1" applyBorder="1"/>
    <xf numFmtId="0" fontId="2" fillId="2" borderId="2" xfId="0" applyFont="1" applyFill="1" applyBorder="1"/>
    <xf numFmtId="0" fontId="2" fillId="2" borderId="3" xfId="0" applyFont="1" applyFill="1" applyBorder="1"/>
    <xf numFmtId="0" fontId="2" fillId="2" borderId="4" xfId="0" applyFont="1" applyFill="1" applyBorder="1"/>
    <xf numFmtId="0" fontId="2" fillId="2" borderId="5" xfId="0" applyFont="1" applyFill="1" applyBorder="1"/>
    <xf numFmtId="0" fontId="2" fillId="2" borderId="0" xfId="0" applyFont="1" applyFill="1" applyBorder="1"/>
    <xf numFmtId="0" fontId="2" fillId="2" borderId="6" xfId="0" applyFont="1" applyFill="1" applyBorder="1"/>
    <xf numFmtId="0" fontId="3" fillId="2" borderId="2" xfId="0" applyFont="1" applyFill="1" applyBorder="1"/>
    <xf numFmtId="0" fontId="3" fillId="2" borderId="3" xfId="0" applyFont="1" applyFill="1" applyBorder="1"/>
    <xf numFmtId="0" fontId="3" fillId="2" borderId="4" xfId="0" applyFont="1" applyFill="1" applyBorder="1"/>
    <xf numFmtId="0" fontId="3" fillId="2" borderId="5" xfId="0" applyFont="1" applyFill="1" applyBorder="1"/>
    <xf numFmtId="0" fontId="3" fillId="2" borderId="0"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3" fillId="2" borderId="9" xfId="0" applyFont="1" applyFill="1" applyBorder="1"/>
    <xf numFmtId="0" fontId="2" fillId="0" borderId="5" xfId="0" applyFont="1" applyBorder="1"/>
    <xf numFmtId="0" fontId="0" fillId="3" borderId="5" xfId="0" applyFill="1" applyBorder="1"/>
    <xf numFmtId="0" fontId="0" fillId="3" borderId="0" xfId="0" applyFill="1" applyBorder="1"/>
    <xf numFmtId="0" fontId="0" fillId="3" borderId="6" xfId="0" applyFill="1" applyBorder="1"/>
    <xf numFmtId="0" fontId="4" fillId="0" borderId="0" xfId="0" applyFont="1"/>
    <xf numFmtId="0" fontId="5" fillId="0" borderId="0" xfId="0" applyFont="1"/>
    <xf numFmtId="165" fontId="7" fillId="0" borderId="0" xfId="0" applyNumberFormat="1" applyFont="1" applyAlignment="1">
      <alignment horizontal="right" vertical="top"/>
    </xf>
    <xf numFmtId="37" fontId="7" fillId="0" borderId="0" xfId="0" applyNumberFormat="1" applyFont="1" applyAlignment="1">
      <alignment horizontal="right" vertical="top"/>
    </xf>
    <xf numFmtId="0" fontId="0" fillId="0" borderId="0" xfId="0" applyFont="1"/>
    <xf numFmtId="165" fontId="9" fillId="0" borderId="0" xfId="0" applyNumberFormat="1" applyFont="1" applyAlignment="1">
      <alignment horizontal="right" vertical="top"/>
    </xf>
    <xf numFmtId="37" fontId="9" fillId="0" borderId="0" xfId="0" applyNumberFormat="1" applyFont="1" applyAlignment="1">
      <alignment horizontal="right" vertical="top"/>
    </xf>
    <xf numFmtId="0" fontId="8" fillId="3" borderId="1" xfId="0" applyFont="1" applyFill="1" applyBorder="1" applyAlignment="1">
      <alignment horizontal="center" vertical="center" wrapText="1"/>
    </xf>
    <xf numFmtId="37" fontId="9" fillId="0" borderId="0" xfId="0" applyNumberFormat="1" applyFont="1" applyAlignment="1">
      <alignment horizontal="right" vertical="center"/>
    </xf>
    <xf numFmtId="0" fontId="8" fillId="3" borderId="1" xfId="0" applyFont="1" applyFill="1" applyBorder="1" applyAlignment="1">
      <alignment horizontal="center" vertical="center"/>
    </xf>
    <xf numFmtId="0" fontId="7" fillId="0" borderId="0" xfId="0" applyFont="1" applyAlignment="1">
      <alignment horizontal="center" vertical="center"/>
    </xf>
    <xf numFmtId="0" fontId="8" fillId="2" borderId="0" xfId="0" applyFont="1" applyFill="1" applyAlignment="1">
      <alignment vertical="top"/>
    </xf>
    <xf numFmtId="0" fontId="0" fillId="0" borderId="0" xfId="0" applyFont="1" applyAlignment="1"/>
    <xf numFmtId="0" fontId="9" fillId="0" borderId="0" xfId="0" applyFont="1" applyAlignment="1">
      <alignment vertical="top"/>
    </xf>
    <xf numFmtId="0" fontId="7" fillId="0" borderId="0" xfId="0" applyFont="1" applyAlignment="1">
      <alignment vertical="top"/>
    </xf>
    <xf numFmtId="0" fontId="6" fillId="0" borderId="0" xfId="0" applyFont="1" applyAlignment="1">
      <alignment vertical="top"/>
    </xf>
    <xf numFmtId="0" fontId="9" fillId="0" borderId="0" xfId="0" applyFont="1" applyAlignment="1">
      <alignment vertical="center"/>
    </xf>
    <xf numFmtId="0" fontId="0" fillId="3" borderId="1" xfId="0" applyFont="1" applyFill="1" applyBorder="1" applyAlignment="1"/>
    <xf numFmtId="0" fontId="10" fillId="4" borderId="0" xfId="0" applyFont="1" applyFill="1" applyAlignment="1">
      <alignment vertical="top"/>
    </xf>
    <xf numFmtId="0" fontId="11" fillId="0" borderId="0" xfId="0" applyFont="1" applyAlignment="1">
      <alignment vertical="top"/>
    </xf>
    <xf numFmtId="165" fontId="11" fillId="0" borderId="0" xfId="0" applyNumberFormat="1" applyFont="1" applyAlignment="1">
      <alignment horizontal="right" vertical="top"/>
    </xf>
    <xf numFmtId="37" fontId="11" fillId="0" borderId="0" xfId="0" applyNumberFormat="1" applyFont="1" applyAlignment="1">
      <alignment horizontal="right" vertical="top"/>
    </xf>
    <xf numFmtId="0" fontId="10" fillId="2" borderId="0" xfId="0" applyFont="1" applyFill="1" applyAlignment="1">
      <alignment vertical="top"/>
    </xf>
    <xf numFmtId="165" fontId="11" fillId="0" borderId="0" xfId="0" applyNumberFormat="1" applyFont="1" applyBorder="1" applyAlignment="1">
      <alignment horizontal="right" vertical="top"/>
    </xf>
    <xf numFmtId="165" fontId="11" fillId="0" borderId="13" xfId="0" applyNumberFormat="1" applyFont="1" applyBorder="1" applyAlignment="1">
      <alignment horizontal="right" vertical="top"/>
    </xf>
    <xf numFmtId="37" fontId="11" fillId="0" borderId="0" xfId="0" applyNumberFormat="1" applyFont="1" applyBorder="1" applyAlignment="1">
      <alignment horizontal="right" vertical="top"/>
    </xf>
    <xf numFmtId="37" fontId="11" fillId="0" borderId="13" xfId="0" applyNumberFormat="1" applyFont="1" applyBorder="1" applyAlignment="1">
      <alignment horizontal="right" vertical="top"/>
    </xf>
    <xf numFmtId="166" fontId="11" fillId="0" borderId="0" xfId="0" applyNumberFormat="1" applyFont="1" applyBorder="1" applyAlignment="1">
      <alignment horizontal="right" vertical="top"/>
    </xf>
    <xf numFmtId="166" fontId="11" fillId="0" borderId="13" xfId="0" applyNumberFormat="1" applyFont="1" applyBorder="1" applyAlignment="1">
      <alignment horizontal="right" vertical="top"/>
    </xf>
    <xf numFmtId="0" fontId="11" fillId="2" borderId="1" xfId="0" applyFont="1" applyFill="1" applyBorder="1" applyAlignment="1">
      <alignment vertical="top" wrapText="1"/>
    </xf>
    <xf numFmtId="165" fontId="11" fillId="2" borderId="1" xfId="0" applyNumberFormat="1" applyFont="1" applyFill="1" applyBorder="1" applyAlignment="1">
      <alignment horizontal="right" vertical="top"/>
    </xf>
    <xf numFmtId="37" fontId="11" fillId="2" borderId="1" xfId="0" applyNumberFormat="1" applyFont="1" applyFill="1" applyBorder="1" applyAlignment="1">
      <alignment horizontal="right" vertical="top"/>
    </xf>
    <xf numFmtId="166" fontId="11" fillId="2" borderId="1" xfId="0" applyNumberFormat="1" applyFont="1" applyFill="1" applyBorder="1" applyAlignment="1">
      <alignment horizontal="right" vertical="top"/>
    </xf>
    <xf numFmtId="0" fontId="0" fillId="2" borderId="1" xfId="0" applyFill="1" applyBorder="1"/>
    <xf numFmtId="165" fontId="7" fillId="2" borderId="1" xfId="0" applyNumberFormat="1" applyFont="1" applyFill="1" applyBorder="1" applyAlignment="1">
      <alignment horizontal="right" vertical="top"/>
    </xf>
    <xf numFmtId="37" fontId="7" fillId="2" borderId="1" xfId="0" applyNumberFormat="1" applyFont="1" applyFill="1" applyBorder="1" applyAlignment="1">
      <alignment horizontal="right" vertical="top"/>
    </xf>
    <xf numFmtId="166" fontId="7" fillId="2" borderId="1" xfId="0" applyNumberFormat="1" applyFont="1" applyFill="1" applyBorder="1" applyAlignment="1">
      <alignment horizontal="right" vertical="top"/>
    </xf>
    <xf numFmtId="0" fontId="10" fillId="3" borderId="1" xfId="0" applyFont="1" applyFill="1" applyBorder="1" applyAlignment="1">
      <alignment horizontal="center" vertical="center" wrapText="1"/>
    </xf>
    <xf numFmtId="0" fontId="2" fillId="5" borderId="18" xfId="0" applyFont="1" applyFill="1" applyBorder="1"/>
    <xf numFmtId="0" fontId="2" fillId="5" borderId="19" xfId="0" applyFont="1" applyFill="1" applyBorder="1"/>
    <xf numFmtId="0" fontId="2" fillId="5" borderId="20" xfId="0" applyFont="1" applyFill="1" applyBorder="1"/>
    <xf numFmtId="0" fontId="3" fillId="2" borderId="6" xfId="0" applyFont="1" applyFill="1" applyBorder="1" applyAlignment="1"/>
    <xf numFmtId="0" fontId="3" fillId="0" borderId="0" xfId="0" applyFont="1" applyFill="1" applyBorder="1"/>
    <xf numFmtId="0" fontId="10" fillId="3" borderId="18" xfId="0" applyFont="1" applyFill="1" applyBorder="1" applyAlignment="1">
      <alignment horizontal="center" vertical="center"/>
    </xf>
    <xf numFmtId="0" fontId="0" fillId="0" borderId="0" xfId="0" applyFill="1" applyBorder="1" applyAlignment="1"/>
    <xf numFmtId="0" fontId="0" fillId="0" borderId="0" xfId="0" applyFill="1" applyBorder="1"/>
    <xf numFmtId="0" fontId="3" fillId="2" borderId="3" xfId="0" applyFont="1" applyFill="1" applyBorder="1" applyAlignment="1"/>
    <xf numFmtId="0" fontId="3" fillId="2" borderId="8" xfId="0" applyFont="1" applyFill="1" applyBorder="1" applyAlignment="1"/>
    <xf numFmtId="0" fontId="3" fillId="0" borderId="0" xfId="0" applyFont="1" applyFill="1" applyBorder="1" applyAlignment="1"/>
    <xf numFmtId="0" fontId="0" fillId="2" borderId="0" xfId="0" applyFont="1" applyFill="1"/>
    <xf numFmtId="0" fontId="0" fillId="0" borderId="0" xfId="0" applyFont="1" applyFill="1"/>
    <xf numFmtId="165" fontId="0" fillId="0" borderId="0" xfId="0" applyNumberFormat="1" applyFill="1" applyBorder="1" applyAlignment="1"/>
    <xf numFmtId="0" fontId="6" fillId="0" borderId="0" xfId="0" applyFont="1" applyBorder="1" applyAlignment="1">
      <alignment vertical="center"/>
    </xf>
    <xf numFmtId="0" fontId="7" fillId="0" borderId="0" xfId="0" applyFont="1" applyBorder="1" applyAlignment="1">
      <alignment vertical="center"/>
    </xf>
    <xf numFmtId="0" fontId="0" fillId="0" borderId="0" xfId="0" applyBorder="1" applyAlignment="1"/>
    <xf numFmtId="0" fontId="8" fillId="3" borderId="17" xfId="0" applyFont="1" applyFill="1" applyBorder="1" applyAlignment="1">
      <alignment vertical="center"/>
    </xf>
    <xf numFmtId="0" fontId="0" fillId="0" borderId="2" xfId="0" applyFont="1" applyBorder="1" applyAlignment="1"/>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2" borderId="5" xfId="0" applyFont="1" applyFill="1" applyBorder="1" applyAlignment="1">
      <alignment vertical="top"/>
    </xf>
    <xf numFmtId="0" fontId="0" fillId="0" borderId="0" xfId="0" applyFont="1" applyBorder="1" applyAlignment="1"/>
    <xf numFmtId="0" fontId="0" fillId="0" borderId="6" xfId="0" applyFont="1" applyBorder="1" applyAlignment="1"/>
    <xf numFmtId="0" fontId="9" fillId="0" borderId="5" xfId="0" applyFont="1" applyBorder="1" applyAlignment="1">
      <alignment vertical="top"/>
    </xf>
    <xf numFmtId="165" fontId="9" fillId="0" borderId="0" xfId="0" applyNumberFormat="1" applyFont="1" applyBorder="1" applyAlignment="1">
      <alignment horizontal="right" vertical="top"/>
    </xf>
    <xf numFmtId="165" fontId="9" fillId="0" borderId="6" xfId="0" applyNumberFormat="1" applyFont="1" applyBorder="1" applyAlignment="1">
      <alignment horizontal="right" vertical="top"/>
    </xf>
    <xf numFmtId="37" fontId="9" fillId="0" borderId="0" xfId="0" applyNumberFormat="1" applyFont="1" applyBorder="1" applyAlignment="1">
      <alignment horizontal="right" vertical="top"/>
    </xf>
    <xf numFmtId="37" fontId="9" fillId="0" borderId="6" xfId="0" applyNumberFormat="1" applyFont="1" applyBorder="1" applyAlignment="1">
      <alignment horizontal="right" vertical="top"/>
    </xf>
    <xf numFmtId="0" fontId="9" fillId="0" borderId="7" xfId="0" applyFont="1" applyBorder="1" applyAlignment="1">
      <alignment vertical="top"/>
    </xf>
    <xf numFmtId="165" fontId="9" fillId="0" borderId="8" xfId="0" applyNumberFormat="1" applyFont="1" applyBorder="1" applyAlignment="1">
      <alignment horizontal="right" vertical="top"/>
    </xf>
    <xf numFmtId="165" fontId="9" fillId="0" borderId="9" xfId="0" applyNumberFormat="1" applyFont="1" applyBorder="1" applyAlignment="1">
      <alignment horizontal="right" vertical="top"/>
    </xf>
    <xf numFmtId="0" fontId="11" fillId="0" borderId="0" xfId="0" applyFont="1" applyFill="1" applyAlignment="1">
      <alignment vertical="top"/>
    </xf>
    <xf numFmtId="0" fontId="9" fillId="0" borderId="13" xfId="0" applyFont="1" applyBorder="1" applyAlignment="1">
      <alignment horizontal="center" vertical="center" wrapText="1"/>
    </xf>
    <xf numFmtId="0" fontId="9" fillId="0" borderId="14" xfId="0" applyFont="1" applyBorder="1" applyAlignment="1">
      <alignment vertical="top" wrapText="1"/>
    </xf>
    <xf numFmtId="165" fontId="9" fillId="0" borderId="0" xfId="0" applyNumberFormat="1" applyFont="1" applyBorder="1" applyAlignment="1">
      <alignment horizontal="right" vertical="top" wrapText="1"/>
    </xf>
    <xf numFmtId="0" fontId="0" fillId="0" borderId="0" xfId="0" applyFont="1" applyFill="1" applyBorder="1"/>
    <xf numFmtId="0" fontId="0" fillId="0" borderId="0" xfId="0" applyFont="1" applyFill="1" applyBorder="1" applyAlignment="1"/>
    <xf numFmtId="165" fontId="9" fillId="0" borderId="13" xfId="0" applyNumberFormat="1" applyFont="1" applyBorder="1" applyAlignment="1">
      <alignment horizontal="right" vertical="top" wrapText="1"/>
    </xf>
    <xf numFmtId="37" fontId="9" fillId="0" borderId="0" xfId="0" applyNumberFormat="1" applyFont="1" applyBorder="1" applyAlignment="1">
      <alignment horizontal="right" vertical="top" wrapText="1"/>
    </xf>
    <xf numFmtId="37" fontId="9" fillId="0" borderId="13" xfId="0" applyNumberFormat="1" applyFont="1" applyBorder="1" applyAlignment="1">
      <alignment horizontal="right" vertical="top" wrapText="1"/>
    </xf>
    <xf numFmtId="0" fontId="9" fillId="0" borderId="12" xfId="0" applyFont="1" applyBorder="1" applyAlignment="1">
      <alignment vertical="top" wrapText="1"/>
    </xf>
    <xf numFmtId="0" fontId="0" fillId="0" borderId="11" xfId="0" applyFont="1" applyBorder="1"/>
    <xf numFmtId="0" fontId="0" fillId="0" borderId="11" xfId="0" applyFont="1" applyBorder="1" applyAlignment="1"/>
    <xf numFmtId="0" fontId="11" fillId="0" borderId="13" xfId="0" applyFont="1" applyBorder="1" applyAlignment="1">
      <alignment horizontal="center" vertical="center"/>
    </xf>
    <xf numFmtId="0" fontId="11" fillId="0" borderId="14" xfId="0" applyFont="1" applyBorder="1" applyAlignment="1">
      <alignment vertical="top"/>
    </xf>
    <xf numFmtId="0" fontId="11" fillId="0" borderId="0" xfId="0" applyFont="1" applyBorder="1" applyAlignment="1">
      <alignment vertical="top"/>
    </xf>
    <xf numFmtId="0" fontId="10" fillId="3" borderId="14" xfId="0" applyFont="1" applyFill="1" applyBorder="1" applyAlignment="1">
      <alignment vertical="top"/>
    </xf>
    <xf numFmtId="0" fontId="0" fillId="0" borderId="13" xfId="0" applyFont="1" applyBorder="1" applyAlignment="1"/>
    <xf numFmtId="39" fontId="11" fillId="0" borderId="0" xfId="0" applyNumberFormat="1" applyFont="1" applyBorder="1" applyAlignment="1">
      <alignment horizontal="right" vertical="top"/>
    </xf>
    <xf numFmtId="39" fontId="11" fillId="0" borderId="13" xfId="0" applyNumberFormat="1" applyFont="1" applyBorder="1" applyAlignment="1">
      <alignment horizontal="right" vertical="top"/>
    </xf>
    <xf numFmtId="167" fontId="11" fillId="0" borderId="0" xfId="0" applyNumberFormat="1" applyFont="1" applyBorder="1" applyAlignment="1">
      <alignment horizontal="right" vertical="top"/>
    </xf>
    <xf numFmtId="167" fontId="11" fillId="0" borderId="13" xfId="0" applyNumberFormat="1" applyFont="1" applyBorder="1" applyAlignment="1">
      <alignment horizontal="right" vertical="top"/>
    </xf>
    <xf numFmtId="37" fontId="0" fillId="0" borderId="0" xfId="0" applyNumberFormat="1" applyAlignment="1"/>
    <xf numFmtId="37" fontId="0" fillId="0" borderId="0" xfId="0" applyNumberFormat="1" applyFont="1" applyAlignment="1"/>
    <xf numFmtId="165" fontId="0" fillId="0" borderId="0" xfId="0" applyNumberFormat="1" applyFont="1" applyAlignment="1"/>
    <xf numFmtId="37" fontId="9" fillId="0" borderId="0" xfId="0" applyNumberFormat="1" applyFont="1" applyAlignment="1">
      <alignment vertical="top"/>
    </xf>
    <xf numFmtId="168" fontId="11" fillId="2" borderId="1" xfId="1" applyNumberFormat="1" applyFont="1" applyFill="1" applyBorder="1" applyAlignment="1">
      <alignment horizontal="right" vertical="top"/>
    </xf>
    <xf numFmtId="168" fontId="7" fillId="2" borderId="1" xfId="1" applyNumberFormat="1" applyFont="1" applyFill="1" applyBorder="1" applyAlignment="1">
      <alignment horizontal="right" vertical="top"/>
    </xf>
    <xf numFmtId="37" fontId="0" fillId="0" borderId="0" xfId="0" applyNumberFormat="1"/>
    <xf numFmtId="37" fontId="9" fillId="0" borderId="0" xfId="0" applyNumberFormat="1" applyFont="1" applyFill="1" applyBorder="1" applyAlignment="1">
      <alignment horizontal="right" vertical="top"/>
    </xf>
    <xf numFmtId="37" fontId="0" fillId="0" borderId="0" xfId="0" applyNumberFormat="1" applyFont="1"/>
    <xf numFmtId="37" fontId="12" fillId="6" borderId="21" xfId="0" applyNumberFormat="1" applyFont="1" applyFill="1" applyBorder="1" applyAlignment="1">
      <alignment horizontal="right" vertical="top"/>
    </xf>
    <xf numFmtId="37" fontId="11" fillId="6" borderId="21" xfId="0" applyNumberFormat="1" applyFont="1" applyFill="1" applyBorder="1" applyAlignment="1">
      <alignment horizontal="right" vertical="top"/>
    </xf>
    <xf numFmtId="37" fontId="11" fillId="6" borderId="23" xfId="0" applyNumberFormat="1" applyFont="1" applyFill="1" applyBorder="1" applyAlignment="1">
      <alignment horizontal="right" vertical="top"/>
    </xf>
    <xf numFmtId="165" fontId="11" fillId="6" borderId="21" xfId="0" applyNumberFormat="1" applyFont="1" applyFill="1" applyBorder="1" applyAlignment="1">
      <alignment horizontal="right" vertical="top"/>
    </xf>
    <xf numFmtId="165" fontId="11" fillId="6" borderId="23" xfId="0" applyNumberFormat="1" applyFont="1" applyFill="1" applyBorder="1" applyAlignment="1">
      <alignment horizontal="right" vertical="top"/>
    </xf>
    <xf numFmtId="39" fontId="0" fillId="0" borderId="0" xfId="0" applyNumberFormat="1" applyFont="1"/>
    <xf numFmtId="39" fontId="11" fillId="6" borderId="21" xfId="0" applyNumberFormat="1" applyFont="1" applyFill="1" applyBorder="1" applyAlignment="1">
      <alignment horizontal="right" vertical="top"/>
    </xf>
    <xf numFmtId="39" fontId="11" fillId="6" borderId="23" xfId="0" applyNumberFormat="1" applyFont="1" applyFill="1" applyBorder="1" applyAlignment="1">
      <alignment horizontal="right" vertical="top"/>
    </xf>
    <xf numFmtId="166" fontId="11" fillId="6" borderId="0" xfId="0" applyNumberFormat="1" applyFont="1" applyFill="1" applyBorder="1" applyAlignment="1">
      <alignment horizontal="right" vertical="top"/>
    </xf>
    <xf numFmtId="166" fontId="11" fillId="6" borderId="13" xfId="0" applyNumberFormat="1" applyFont="1" applyFill="1" applyBorder="1" applyAlignment="1">
      <alignment horizontal="right" vertical="top"/>
    </xf>
    <xf numFmtId="169" fontId="0" fillId="0" borderId="0" xfId="0" applyNumberFormat="1" applyFont="1"/>
    <xf numFmtId="167" fontId="0" fillId="0" borderId="0" xfId="0" applyNumberFormat="1" applyFont="1"/>
    <xf numFmtId="165" fontId="9" fillId="6" borderId="11" xfId="0" applyNumberFormat="1" applyFont="1" applyFill="1" applyBorder="1" applyAlignment="1">
      <alignment horizontal="right" vertical="top" wrapText="1"/>
    </xf>
    <xf numFmtId="165" fontId="9" fillId="6" borderId="10" xfId="0" applyNumberFormat="1" applyFont="1" applyFill="1" applyBorder="1" applyAlignment="1">
      <alignment horizontal="right" vertical="top" wrapText="1"/>
    </xf>
    <xf numFmtId="168" fontId="9" fillId="6" borderId="21" xfId="1" applyNumberFormat="1" applyFont="1" applyFill="1" applyBorder="1" applyAlignment="1">
      <alignment horizontal="right" vertical="top"/>
    </xf>
    <xf numFmtId="165" fontId="9" fillId="6" borderId="21" xfId="0" applyNumberFormat="1" applyFont="1" applyFill="1" applyBorder="1" applyAlignment="1">
      <alignment horizontal="right" vertical="top"/>
    </xf>
    <xf numFmtId="168" fontId="9" fillId="6" borderId="22" xfId="1" applyNumberFormat="1" applyFont="1" applyFill="1" applyBorder="1" applyAlignment="1">
      <alignment horizontal="right" vertical="top"/>
    </xf>
    <xf numFmtId="168" fontId="0" fillId="0" borderId="0" xfId="0" applyNumberFormat="1"/>
    <xf numFmtId="168" fontId="11" fillId="6" borderId="21" xfId="1" applyNumberFormat="1" applyFont="1" applyFill="1" applyBorder="1" applyAlignment="1">
      <alignment horizontal="right" vertical="top"/>
    </xf>
    <xf numFmtId="37" fontId="0" fillId="0" borderId="0" xfId="0" applyNumberFormat="1" applyFill="1" applyBorder="1" applyAlignment="1"/>
    <xf numFmtId="168" fontId="0" fillId="0" borderId="0" xfId="0" applyNumberFormat="1" applyFill="1" applyBorder="1" applyAlignment="1"/>
    <xf numFmtId="168" fontId="11" fillId="0" borderId="21" xfId="1" applyNumberFormat="1" applyFont="1" applyBorder="1" applyAlignment="1">
      <alignment horizontal="right" vertical="top"/>
    </xf>
    <xf numFmtId="168" fontId="11" fillId="0" borderId="0" xfId="1" applyNumberFormat="1" applyFont="1" applyAlignment="1">
      <alignment horizontal="right" vertical="top"/>
    </xf>
    <xf numFmtId="168" fontId="9" fillId="0" borderId="0" xfId="1" applyNumberFormat="1" applyFont="1" applyAlignment="1">
      <alignment horizontal="right" vertical="top"/>
    </xf>
    <xf numFmtId="168" fontId="9" fillId="0" borderId="21" xfId="1" applyNumberFormat="1" applyFont="1" applyBorder="1" applyAlignment="1">
      <alignment horizontal="right" vertical="top"/>
    </xf>
    <xf numFmtId="1" fontId="9" fillId="0" borderId="0" xfId="1" applyNumberFormat="1" applyFont="1" applyAlignment="1">
      <alignment horizontal="right" vertical="center"/>
    </xf>
    <xf numFmtId="1" fontId="11" fillId="0" borderId="0" xfId="1" applyNumberFormat="1" applyFont="1" applyAlignment="1">
      <alignment horizontal="right" vertical="top"/>
    </xf>
    <xf numFmtId="0" fontId="7" fillId="0" borderId="0" xfId="0" applyFont="1" applyAlignment="1">
      <alignment vertical="top" wrapText="1"/>
    </xf>
    <xf numFmtId="0" fontId="0" fillId="0" borderId="0" xfId="0"/>
    <xf numFmtId="0" fontId="0" fillId="2" borderId="0" xfId="0" applyFill="1" applyBorder="1"/>
    <xf numFmtId="0" fontId="3" fillId="2" borderId="0" xfId="0" applyFont="1" applyFill="1" applyBorder="1" applyAlignment="1"/>
    <xf numFmtId="0" fontId="3" fillId="2" borderId="5" xfId="0" applyFont="1" applyFill="1" applyBorder="1" applyAlignment="1"/>
    <xf numFmtId="0" fontId="6" fillId="0" borderId="0" xfId="0" applyFont="1" applyAlignment="1">
      <alignment vertical="top" wrapText="1"/>
    </xf>
    <xf numFmtId="0" fontId="7" fillId="0" borderId="0" xfId="0" applyFont="1" applyBorder="1" applyAlignment="1">
      <alignment vertical="top" wrapText="1"/>
    </xf>
    <xf numFmtId="37" fontId="7" fillId="0" borderId="0" xfId="0" applyNumberFormat="1" applyFont="1" applyBorder="1" applyAlignment="1">
      <alignment horizontal="right" vertical="top"/>
    </xf>
    <xf numFmtId="0" fontId="7" fillId="0" borderId="0" xfId="0" applyFont="1" applyBorder="1" applyAlignment="1">
      <alignment horizontal="left" vertical="top" wrapText="1"/>
    </xf>
    <xf numFmtId="0" fontId="7" fillId="0" borderId="11" xfId="0" applyFont="1" applyBorder="1" applyAlignment="1">
      <alignment horizontal="left" vertical="top" wrapText="1"/>
    </xf>
    <xf numFmtId="0" fontId="7" fillId="0" borderId="0" xfId="0" applyFont="1" applyBorder="1" applyAlignment="1">
      <alignment horizontal="left" vertical="center" wrapText="1"/>
    </xf>
    <xf numFmtId="0" fontId="6" fillId="0" borderId="0" xfId="0" applyFont="1" applyBorder="1" applyAlignment="1">
      <alignment horizontal="left" vertical="top" wrapText="1"/>
    </xf>
    <xf numFmtId="0" fontId="7" fillId="0" borderId="11" xfId="0" applyFont="1" applyBorder="1" applyAlignment="1">
      <alignment horizontal="left" vertical="center" wrapText="1"/>
    </xf>
    <xf numFmtId="0" fontId="7" fillId="0" borderId="14" xfId="0" applyFont="1" applyBorder="1" applyAlignment="1">
      <alignment horizontal="left" vertical="top" wrapText="1"/>
    </xf>
    <xf numFmtId="0" fontId="7" fillId="0" borderId="14" xfId="0" applyFont="1" applyBorder="1" applyAlignment="1">
      <alignment horizontal="left" vertical="center" wrapText="1"/>
    </xf>
    <xf numFmtId="0" fontId="7" fillId="0" borderId="12" xfId="0" applyFont="1" applyBorder="1" applyAlignment="1">
      <alignment horizontal="left" vertical="center" wrapText="1"/>
    </xf>
    <xf numFmtId="165" fontId="9" fillId="0" borderId="0" xfId="0" applyNumberFormat="1" applyFont="1" applyFill="1" applyBorder="1" applyAlignment="1">
      <alignment horizontal="right" vertical="top" wrapText="1"/>
    </xf>
    <xf numFmtId="37" fontId="9" fillId="0" borderId="0" xfId="0" applyNumberFormat="1" applyFont="1" applyFill="1" applyBorder="1" applyAlignment="1">
      <alignment horizontal="right" vertical="top" wrapText="1"/>
    </xf>
    <xf numFmtId="0" fontId="9" fillId="0" borderId="0" xfId="0" applyFont="1" applyFill="1" applyBorder="1" applyAlignment="1">
      <alignment horizontal="center" vertical="center" wrapText="1"/>
    </xf>
    <xf numFmtId="0" fontId="9" fillId="0" borderId="0" xfId="0" applyFont="1" applyFill="1" applyBorder="1" applyAlignment="1">
      <alignment vertical="top" wrapText="1"/>
    </xf>
    <xf numFmtId="0" fontId="8" fillId="0" borderId="0" xfId="0" applyFont="1" applyFill="1" applyBorder="1" applyAlignment="1">
      <alignment vertical="center"/>
    </xf>
    <xf numFmtId="0" fontId="8" fillId="0" borderId="16" xfId="0" applyFont="1" applyFill="1" applyBorder="1" applyAlignment="1">
      <alignment vertical="center"/>
    </xf>
    <xf numFmtId="0" fontId="10" fillId="3" borderId="1" xfId="0" applyFont="1" applyFill="1" applyBorder="1" applyAlignment="1">
      <alignment horizontal="center" vertical="center"/>
    </xf>
    <xf numFmtId="37" fontId="11" fillId="0" borderId="0" xfId="0" applyNumberFormat="1" applyFont="1" applyAlignment="1">
      <alignment vertical="top"/>
    </xf>
    <xf numFmtId="0" fontId="11" fillId="0" borderId="0" xfId="0" applyFont="1" applyAlignment="1">
      <alignment vertical="top" wrapText="1"/>
    </xf>
    <xf numFmtId="1" fontId="11" fillId="0" borderId="0" xfId="1" applyNumberFormat="1" applyFont="1" applyAlignment="1">
      <alignment horizontal="right" vertical="center"/>
    </xf>
    <xf numFmtId="0" fontId="11" fillId="0" borderId="0" xfId="0" applyFont="1" applyAlignment="1">
      <alignment vertical="center" wrapText="1"/>
    </xf>
    <xf numFmtId="37" fontId="11" fillId="0" borderId="0" xfId="0" applyNumberFormat="1" applyFont="1" applyAlignment="1">
      <alignment horizontal="right" vertical="center"/>
    </xf>
    <xf numFmtId="0" fontId="10" fillId="3" borderId="0" xfId="0" applyFont="1" applyFill="1" applyAlignment="1">
      <alignment horizontal="center" vertical="center" wrapText="1"/>
    </xf>
    <xf numFmtId="0" fontId="11" fillId="3" borderId="0" xfId="0" applyFont="1" applyFill="1" applyAlignment="1">
      <alignment horizontal="center" vertical="center" wrapText="1"/>
    </xf>
    <xf numFmtId="0" fontId="10" fillId="2" borderId="0" xfId="0" applyFont="1" applyFill="1" applyAlignment="1">
      <alignment vertical="top" wrapText="1"/>
    </xf>
    <xf numFmtId="0" fontId="10" fillId="0" borderId="3"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3" fillId="2" borderId="2" xfId="0" applyFont="1" applyFill="1" applyBorder="1" applyAlignment="1"/>
    <xf numFmtId="0" fontId="3" fillId="2" borderId="4" xfId="0" applyFont="1" applyFill="1" applyBorder="1" applyAlignment="1"/>
    <xf numFmtId="0" fontId="0" fillId="2" borderId="3" xfId="0" applyFill="1" applyBorder="1"/>
    <xf numFmtId="0" fontId="0" fillId="2" borderId="4" xfId="0" applyFill="1" applyBorder="1"/>
    <xf numFmtId="0" fontId="0" fillId="2" borderId="6" xfId="0" applyFill="1" applyBorder="1"/>
    <xf numFmtId="0" fontId="3" fillId="2" borderId="7" xfId="0" applyFont="1" applyFill="1" applyBorder="1" applyAlignment="1"/>
    <xf numFmtId="0" fontId="0" fillId="2" borderId="9" xfId="0" applyFill="1" applyBorder="1"/>
    <xf numFmtId="0" fontId="10" fillId="3" borderId="17" xfId="0" applyFont="1" applyFill="1" applyBorder="1" applyAlignment="1">
      <alignment vertical="center" wrapText="1"/>
    </xf>
    <xf numFmtId="0" fontId="9" fillId="0" borderId="0" xfId="0" applyFont="1" applyAlignment="1">
      <alignment horizontal="center" vertical="center" wrapText="1"/>
    </xf>
    <xf numFmtId="0" fontId="0" fillId="0" borderId="0" xfId="0" applyFill="1"/>
    <xf numFmtId="0" fontId="13" fillId="0" borderId="0" xfId="0" applyFont="1" applyFill="1" applyBorder="1"/>
    <xf numFmtId="37" fontId="11" fillId="0" borderId="0" xfId="0" applyNumberFormat="1" applyFont="1" applyFill="1" applyAlignment="1">
      <alignment horizontal="right" vertical="top"/>
    </xf>
    <xf numFmtId="0" fontId="0" fillId="0" borderId="0" xfId="0"/>
    <xf numFmtId="0" fontId="10" fillId="0" borderId="0" xfId="0" applyFont="1" applyAlignment="1">
      <alignment vertical="top" wrapText="1"/>
    </xf>
    <xf numFmtId="37" fontId="10" fillId="0" borderId="0" xfId="0" applyNumberFormat="1" applyFont="1" applyAlignment="1">
      <alignment horizontal="right" vertical="top"/>
    </xf>
    <xf numFmtId="37" fontId="2" fillId="0" borderId="0" xfId="0" applyNumberFormat="1" applyFont="1"/>
    <xf numFmtId="4" fontId="0" fillId="0" borderId="0" xfId="0" applyNumberFormat="1" applyFont="1"/>
    <xf numFmtId="0" fontId="0" fillId="0" borderId="0" xfId="0" applyFill="1" applyBorder="1" applyAlignment="1">
      <alignment horizontal="center"/>
    </xf>
    <xf numFmtId="4" fontId="0" fillId="0" borderId="0" xfId="0" applyNumberFormat="1" applyFont="1" applyAlignment="1">
      <alignment horizontal="center"/>
    </xf>
    <xf numFmtId="10" fontId="0" fillId="0" borderId="0" xfId="0" applyNumberFormat="1"/>
    <xf numFmtId="0" fontId="0" fillId="0" borderId="26" xfId="0" applyBorder="1" applyAlignment="1">
      <alignment horizontal="center"/>
    </xf>
    <xf numFmtId="0" fontId="8" fillId="3" borderId="18" xfId="0" applyFont="1" applyFill="1" applyBorder="1" applyAlignment="1">
      <alignment horizontal="center" vertical="center"/>
    </xf>
    <xf numFmtId="1" fontId="9" fillId="0" borderId="26" xfId="1" applyNumberFormat="1" applyFont="1" applyBorder="1" applyAlignment="1">
      <alignment horizontal="center" vertical="center"/>
    </xf>
    <xf numFmtId="37" fontId="9" fillId="0" borderId="26" xfId="0" applyNumberFormat="1" applyFont="1" applyBorder="1" applyAlignment="1">
      <alignment horizontal="center" vertical="center"/>
    </xf>
    <xf numFmtId="0" fontId="9" fillId="0" borderId="26" xfId="0" applyFont="1" applyBorder="1" applyAlignment="1">
      <alignment vertical="center"/>
    </xf>
    <xf numFmtId="0" fontId="16" fillId="3" borderId="18" xfId="0" applyFont="1" applyFill="1" applyBorder="1" applyAlignment="1">
      <alignment horizontal="center" vertical="center" wrapText="1"/>
    </xf>
    <xf numFmtId="0" fontId="11" fillId="0" borderId="26" xfId="0" applyFont="1" applyBorder="1" applyAlignment="1">
      <alignment vertical="center" wrapText="1"/>
    </xf>
    <xf numFmtId="37" fontId="11" fillId="0" borderId="26" xfId="0" applyNumberFormat="1" applyFont="1" applyBorder="1" applyAlignment="1">
      <alignment horizontal="center" vertical="center"/>
    </xf>
    <xf numFmtId="4" fontId="0" fillId="0" borderId="26" xfId="0" applyNumberFormat="1" applyBorder="1" applyAlignment="1">
      <alignment horizontal="center" vertical="center"/>
    </xf>
    <xf numFmtId="10" fontId="0" fillId="0" borderId="26" xfId="0" applyNumberFormat="1" applyBorder="1" applyAlignment="1">
      <alignment horizontal="center" vertical="center"/>
    </xf>
    <xf numFmtId="165" fontId="11" fillId="0" borderId="26" xfId="0" applyNumberFormat="1" applyFont="1" applyBorder="1" applyAlignment="1">
      <alignment horizontal="center" vertical="center"/>
    </xf>
    <xf numFmtId="0" fontId="11" fillId="0" borderId="26" xfId="0" applyFont="1" applyBorder="1" applyAlignment="1">
      <alignment vertical="center"/>
    </xf>
    <xf numFmtId="37" fontId="12" fillId="7" borderId="27" xfId="0" applyNumberFormat="1" applyFont="1" applyFill="1" applyBorder="1" applyAlignment="1">
      <alignment horizontal="center" vertical="center"/>
    </xf>
    <xf numFmtId="4" fontId="0" fillId="7" borderId="27" xfId="0" applyNumberFormat="1" applyFill="1" applyBorder="1" applyAlignment="1">
      <alignment horizontal="center" vertical="center"/>
    </xf>
    <xf numFmtId="10" fontId="0" fillId="7" borderId="27" xfId="0" applyNumberFormat="1" applyFill="1" applyBorder="1" applyAlignment="1">
      <alignment horizontal="center" vertical="center"/>
    </xf>
    <xf numFmtId="37" fontId="11" fillId="7" borderId="27" xfId="0" applyNumberFormat="1" applyFont="1" applyFill="1" applyBorder="1" applyAlignment="1">
      <alignment horizontal="center" vertical="center"/>
    </xf>
    <xf numFmtId="0" fontId="0" fillId="0" borderId="26" xfId="0" applyFont="1" applyBorder="1" applyAlignment="1">
      <alignment horizontal="center" vertical="center"/>
    </xf>
    <xf numFmtId="165" fontId="11" fillId="7" borderId="27" xfId="0" applyNumberFormat="1" applyFont="1" applyFill="1" applyBorder="1" applyAlignment="1">
      <alignment horizontal="center" vertical="center"/>
    </xf>
    <xf numFmtId="0" fontId="0" fillId="0" borderId="0" xfId="0" applyAlignment="1">
      <alignment vertical="center"/>
    </xf>
    <xf numFmtId="0" fontId="16" fillId="2" borderId="7" xfId="0" applyFont="1" applyFill="1" applyBorder="1" applyAlignment="1">
      <alignment vertical="center"/>
    </xf>
    <xf numFmtId="0" fontId="16" fillId="2" borderId="8" xfId="0" applyFont="1" applyFill="1" applyBorder="1" applyAlignment="1">
      <alignment vertical="center"/>
    </xf>
    <xf numFmtId="0" fontId="17" fillId="0" borderId="0" xfId="0" applyFont="1" applyAlignment="1">
      <alignment vertical="center"/>
    </xf>
    <xf numFmtId="0" fontId="0" fillId="0" borderId="26" xfId="0" applyBorder="1" applyAlignment="1">
      <alignment horizontal="center" vertical="center"/>
    </xf>
    <xf numFmtId="165" fontId="9" fillId="0" borderId="26" xfId="0" applyNumberFormat="1" applyFont="1" applyBorder="1" applyAlignment="1">
      <alignment horizontal="center" vertical="center"/>
    </xf>
    <xf numFmtId="165" fontId="0" fillId="0" borderId="0" xfId="0" applyNumberFormat="1" applyAlignment="1">
      <alignment vertical="center"/>
    </xf>
    <xf numFmtId="10" fontId="0" fillId="0" borderId="0" xfId="0" applyNumberFormat="1" applyAlignment="1">
      <alignment vertical="center"/>
    </xf>
    <xf numFmtId="165" fontId="9" fillId="6" borderId="27" xfId="0" applyNumberFormat="1" applyFont="1" applyFill="1" applyBorder="1" applyAlignment="1">
      <alignment horizontal="center" vertical="center"/>
    </xf>
    <xf numFmtId="4" fontId="0" fillId="6" borderId="27" xfId="0" applyNumberFormat="1" applyFill="1" applyBorder="1" applyAlignment="1">
      <alignment horizontal="center" vertical="center"/>
    </xf>
    <xf numFmtId="10" fontId="0" fillId="6" borderId="27" xfId="0" applyNumberFormat="1" applyFill="1" applyBorder="1" applyAlignment="1">
      <alignment horizontal="center" vertical="center"/>
    </xf>
    <xf numFmtId="165" fontId="11" fillId="6" borderId="27" xfId="0" applyNumberFormat="1" applyFont="1" applyFill="1" applyBorder="1" applyAlignment="1">
      <alignment horizontal="center" vertical="center"/>
    </xf>
    <xf numFmtId="165" fontId="0" fillId="0" borderId="26" xfId="0" applyNumberFormat="1" applyFont="1" applyBorder="1" applyAlignment="1">
      <alignment horizontal="center" vertical="center"/>
    </xf>
    <xf numFmtId="37" fontId="0" fillId="0" borderId="26" xfId="0" applyNumberFormat="1" applyFont="1" applyBorder="1" applyAlignment="1">
      <alignment horizontal="center" vertical="center"/>
    </xf>
    <xf numFmtId="0" fontId="9" fillId="0" borderId="26" xfId="0" applyFont="1" applyBorder="1" applyAlignment="1">
      <alignment horizontal="center" vertical="center"/>
    </xf>
    <xf numFmtId="0" fontId="11" fillId="0" borderId="26" xfId="0" applyFont="1" applyBorder="1" applyAlignment="1">
      <alignment horizontal="center" vertical="center"/>
    </xf>
    <xf numFmtId="1" fontId="11" fillId="0" borderId="26" xfId="1" applyNumberFormat="1" applyFont="1" applyBorder="1" applyAlignment="1">
      <alignment horizontal="center" vertical="center"/>
    </xf>
    <xf numFmtId="0" fontId="9" fillId="0" borderId="26" xfId="0" applyFont="1" applyBorder="1" applyAlignment="1">
      <alignment vertical="center" wrapText="1"/>
    </xf>
    <xf numFmtId="0" fontId="0" fillId="0" borderId="26" xfId="0" applyFont="1" applyBorder="1" applyAlignment="1">
      <alignment vertical="center"/>
    </xf>
    <xf numFmtId="37" fontId="12" fillId="6" borderId="27" xfId="0" applyNumberFormat="1" applyFont="1" applyFill="1" applyBorder="1" applyAlignment="1">
      <alignment horizontal="center" vertical="center"/>
    </xf>
    <xf numFmtId="0" fontId="11" fillId="0" borderId="27" xfId="0" applyFont="1" applyBorder="1" applyAlignment="1">
      <alignment vertical="center"/>
    </xf>
    <xf numFmtId="37" fontId="11" fillId="6" borderId="27" xfId="0" applyNumberFormat="1" applyFont="1" applyFill="1" applyBorder="1" applyAlignment="1">
      <alignment horizontal="center" vertical="center"/>
    </xf>
    <xf numFmtId="0" fontId="0" fillId="0" borderId="27" xfId="0" applyFont="1" applyBorder="1" applyAlignment="1">
      <alignment vertical="center"/>
    </xf>
    <xf numFmtId="0" fontId="10" fillId="4" borderId="1" xfId="0" applyFont="1" applyFill="1" applyBorder="1" applyAlignment="1">
      <alignment horizontal="center" vertical="center"/>
    </xf>
    <xf numFmtId="0" fontId="2" fillId="4" borderId="1" xfId="0" applyFont="1" applyFill="1" applyBorder="1" applyAlignment="1">
      <alignment vertical="center"/>
    </xf>
    <xf numFmtId="0" fontId="2" fillId="4" borderId="1" xfId="0" applyFont="1" applyFill="1" applyBorder="1" applyAlignment="1">
      <alignment horizontal="center" vertical="center"/>
    </xf>
    <xf numFmtId="0" fontId="11" fillId="0" borderId="1" xfId="0" applyFont="1" applyBorder="1" applyAlignment="1">
      <alignment vertical="center"/>
    </xf>
    <xf numFmtId="0" fontId="10" fillId="3" borderId="1" xfId="0" applyFont="1" applyFill="1" applyBorder="1" applyAlignment="1">
      <alignment vertical="center"/>
    </xf>
    <xf numFmtId="0" fontId="9" fillId="0" borderId="1" xfId="0" applyFont="1" applyBorder="1" applyAlignment="1">
      <alignment vertical="center"/>
    </xf>
    <xf numFmtId="0" fontId="8" fillId="2" borderId="1" xfId="0" applyFont="1" applyFill="1" applyBorder="1" applyAlignment="1">
      <alignment vertical="center"/>
    </xf>
    <xf numFmtId="0" fontId="11" fillId="0" borderId="0" xfId="0" applyFont="1" applyAlignment="1">
      <alignment vertical="center"/>
    </xf>
    <xf numFmtId="0" fontId="8" fillId="0" borderId="1" xfId="0" applyFont="1" applyBorder="1" applyAlignment="1">
      <alignment vertical="center"/>
    </xf>
    <xf numFmtId="0" fontId="9" fillId="0" borderId="0" xfId="0" applyFont="1" applyAlignment="1">
      <alignment vertical="center" wrapText="1"/>
    </xf>
    <xf numFmtId="0" fontId="16" fillId="4" borderId="7" xfId="0" applyFont="1" applyFill="1" applyBorder="1" applyAlignment="1">
      <alignment vertical="center"/>
    </xf>
    <xf numFmtId="0" fontId="16" fillId="4" borderId="8" xfId="0" applyFont="1" applyFill="1" applyBorder="1" applyAlignment="1">
      <alignment vertical="center"/>
    </xf>
    <xf numFmtId="0" fontId="17" fillId="4" borderId="0" xfId="0" applyFont="1" applyFill="1" applyAlignment="1">
      <alignment vertical="center"/>
    </xf>
    <xf numFmtId="0" fontId="0" fillId="0" borderId="26" xfId="0" applyFill="1" applyBorder="1" applyAlignment="1">
      <alignment horizontal="center"/>
    </xf>
    <xf numFmtId="0" fontId="0" fillId="0" borderId="25" xfId="0" applyFill="1" applyBorder="1" applyAlignment="1">
      <alignment horizontal="center"/>
    </xf>
    <xf numFmtId="0" fontId="0" fillId="2" borderId="1" xfId="0" applyFill="1" applyBorder="1" applyAlignment="1">
      <alignment vertical="center"/>
    </xf>
    <xf numFmtId="0" fontId="2" fillId="3" borderId="1"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0" xfId="0" applyFont="1" applyFill="1" applyBorder="1" applyAlignment="1">
      <alignment horizontal="center" vertical="center"/>
    </xf>
    <xf numFmtId="0" fontId="2" fillId="2" borderId="26" xfId="0" applyFont="1" applyFill="1" applyBorder="1" applyAlignment="1">
      <alignment vertical="center"/>
    </xf>
    <xf numFmtId="0" fontId="0" fillId="0" borderId="26" xfId="0" applyBorder="1" applyAlignment="1">
      <alignment vertical="center"/>
    </xf>
    <xf numFmtId="2" fontId="0" fillId="0" borderId="26" xfId="0" applyNumberFormat="1" applyFill="1" applyBorder="1" applyAlignment="1">
      <alignment horizontal="center" vertical="center"/>
    </xf>
    <xf numFmtId="0" fontId="0" fillId="0" borderId="26" xfId="0" applyFill="1" applyBorder="1" applyAlignment="1">
      <alignment vertical="center"/>
    </xf>
    <xf numFmtId="0" fontId="2" fillId="2" borderId="1" xfId="0" applyFont="1" applyFill="1" applyBorder="1" applyAlignment="1">
      <alignment vertical="center"/>
    </xf>
    <xf numFmtId="0" fontId="0" fillId="0" borderId="1" xfId="0" applyFill="1" applyBorder="1" applyAlignment="1">
      <alignment horizontal="center" vertical="center"/>
    </xf>
    <xf numFmtId="0" fontId="14" fillId="0" borderId="0" xfId="0" applyFont="1" applyAlignment="1">
      <alignment vertical="center"/>
    </xf>
    <xf numFmtId="0" fontId="15" fillId="0" borderId="0" xfId="0" applyFont="1" applyAlignment="1">
      <alignment vertical="center"/>
    </xf>
    <xf numFmtId="0" fontId="0" fillId="0" borderId="0" xfId="0" applyFill="1" applyAlignment="1">
      <alignment vertical="center"/>
    </xf>
    <xf numFmtId="4" fontId="0" fillId="0" borderId="26" xfId="0" applyNumberFormat="1" applyFill="1" applyBorder="1" applyAlignment="1">
      <alignment horizontal="center" vertical="center"/>
    </xf>
    <xf numFmtId="0" fontId="0" fillId="0" borderId="26" xfId="0" applyFill="1" applyBorder="1" applyAlignment="1">
      <alignment horizontal="center" vertical="center"/>
    </xf>
    <xf numFmtId="10" fontId="0" fillId="0" borderId="26" xfId="0" applyNumberFormat="1" applyFill="1" applyBorder="1" applyAlignment="1">
      <alignment horizontal="center" vertical="center"/>
    </xf>
    <xf numFmtId="39" fontId="0" fillId="0" borderId="26" xfId="0" applyNumberFormat="1" applyFill="1" applyBorder="1" applyAlignment="1">
      <alignment horizontal="center" vertical="center"/>
    </xf>
    <xf numFmtId="0" fontId="0" fillId="0" borderId="25" xfId="0" applyBorder="1" applyAlignment="1">
      <alignment vertical="center"/>
    </xf>
    <xf numFmtId="0" fontId="0" fillId="0" borderId="25" xfId="0" applyFill="1" applyBorder="1" applyAlignment="1">
      <alignment horizontal="center" vertical="center"/>
    </xf>
    <xf numFmtId="0" fontId="0" fillId="0" borderId="25" xfId="0" applyFill="1" applyBorder="1" applyAlignment="1">
      <alignment vertical="center"/>
    </xf>
    <xf numFmtId="37" fontId="0" fillId="0" borderId="26" xfId="0" applyNumberFormat="1" applyFill="1" applyBorder="1" applyAlignment="1">
      <alignment horizontal="center"/>
    </xf>
    <xf numFmtId="0" fontId="0" fillId="0" borderId="26" xfId="0" applyFill="1" applyBorder="1" applyAlignment="1">
      <alignment horizontal="center"/>
    </xf>
    <xf numFmtId="168" fontId="0" fillId="0" borderId="26" xfId="0" applyNumberFormat="1" applyFill="1" applyBorder="1" applyAlignment="1">
      <alignment horizontal="center"/>
    </xf>
    <xf numFmtId="0" fontId="0" fillId="0" borderId="2" xfId="0" applyFont="1" applyBorder="1" applyAlignment="1">
      <alignment vertical="center" wrapText="1"/>
    </xf>
    <xf numFmtId="0" fontId="10" fillId="2" borderId="5" xfId="0" applyFont="1" applyFill="1" applyBorder="1" applyAlignment="1">
      <alignment vertical="center" wrapText="1"/>
    </xf>
    <xf numFmtId="0" fontId="0" fillId="0" borderId="0" xfId="0" applyFont="1" applyBorder="1" applyAlignment="1">
      <alignment vertical="center"/>
    </xf>
    <xf numFmtId="0" fontId="10" fillId="0" borderId="5" xfId="0" applyFont="1" applyBorder="1" applyAlignment="1">
      <alignment vertical="center" wrapText="1"/>
    </xf>
    <xf numFmtId="0" fontId="0" fillId="0" borderId="6" xfId="0" applyFont="1" applyBorder="1" applyAlignment="1">
      <alignment vertical="center"/>
    </xf>
    <xf numFmtId="0" fontId="8" fillId="0" borderId="0" xfId="0" applyFont="1" applyAlignment="1">
      <alignment vertical="center" wrapText="1"/>
    </xf>
    <xf numFmtId="0" fontId="0" fillId="0" borderId="0" xfId="0" applyFont="1" applyAlignment="1">
      <alignment vertical="center"/>
    </xf>
    <xf numFmtId="0" fontId="11" fillId="0" borderId="5" xfId="0" applyFont="1" applyBorder="1" applyAlignment="1">
      <alignment vertical="center" wrapText="1"/>
    </xf>
    <xf numFmtId="165" fontId="11" fillId="6" borderId="0" xfId="0" applyNumberFormat="1" applyFont="1" applyFill="1" applyBorder="1" applyAlignment="1">
      <alignment horizontal="right" vertical="center"/>
    </xf>
    <xf numFmtId="165" fontId="11" fillId="0" borderId="0" xfId="0" applyNumberFormat="1" applyFont="1" applyBorder="1" applyAlignment="1">
      <alignment horizontal="right" vertical="center"/>
    </xf>
    <xf numFmtId="165" fontId="11" fillId="0" borderId="6" xfId="0" applyNumberFormat="1" applyFont="1" applyBorder="1" applyAlignment="1">
      <alignment horizontal="right" vertical="center"/>
    </xf>
    <xf numFmtId="165" fontId="9" fillId="0" borderId="0" xfId="0" applyNumberFormat="1" applyFont="1" applyAlignment="1">
      <alignment horizontal="right" vertical="center"/>
    </xf>
    <xf numFmtId="37" fontId="11" fillId="0" borderId="0" xfId="0" applyNumberFormat="1" applyFont="1" applyBorder="1" applyAlignment="1">
      <alignment horizontal="right" vertical="center"/>
    </xf>
    <xf numFmtId="37" fontId="11" fillId="0" borderId="6" xfId="0" applyNumberFormat="1" applyFont="1" applyBorder="1" applyAlignment="1">
      <alignment horizontal="right" vertical="center"/>
    </xf>
    <xf numFmtId="0" fontId="8" fillId="2" borderId="0" xfId="0" applyFont="1" applyFill="1" applyAlignment="1">
      <alignment vertical="center" wrapText="1"/>
    </xf>
    <xf numFmtId="168" fontId="11" fillId="6" borderId="21" xfId="1" applyNumberFormat="1" applyFont="1" applyFill="1" applyBorder="1" applyAlignment="1">
      <alignment horizontal="right" vertical="center"/>
    </xf>
    <xf numFmtId="168" fontId="9" fillId="6" borderId="21" xfId="1" applyNumberFormat="1" applyFont="1" applyFill="1" applyBorder="1" applyAlignment="1">
      <alignment horizontal="right" vertical="center"/>
    </xf>
    <xf numFmtId="37" fontId="11" fillId="0" borderId="0" xfId="0" applyNumberFormat="1" applyFont="1" applyFill="1" applyBorder="1" applyAlignment="1">
      <alignment horizontal="right" vertical="center"/>
    </xf>
    <xf numFmtId="168" fontId="11" fillId="6" borderId="22" xfId="1" applyNumberFormat="1" applyFont="1" applyFill="1" applyBorder="1" applyAlignment="1">
      <alignment horizontal="right" vertical="center"/>
    </xf>
    <xf numFmtId="0" fontId="11" fillId="0" borderId="7" xfId="0" applyFont="1" applyBorder="1" applyAlignment="1">
      <alignment vertical="center" wrapText="1"/>
    </xf>
    <xf numFmtId="165" fontId="11" fillId="0" borderId="8" xfId="0" applyNumberFormat="1" applyFont="1" applyBorder="1" applyAlignment="1">
      <alignment horizontal="righ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7" fillId="0" borderId="0" xfId="0" applyFont="1" applyAlignment="1">
      <alignment vertical="center"/>
    </xf>
    <xf numFmtId="37" fontId="7" fillId="0" borderId="0" xfId="0" applyNumberFormat="1" applyFont="1" applyAlignment="1">
      <alignment horizontal="right" vertical="center"/>
    </xf>
    <xf numFmtId="165" fontId="7" fillId="0" borderId="0" xfId="0" applyNumberFormat="1" applyFont="1" applyBorder="1" applyAlignment="1">
      <alignment horizontal="center" vertical="top"/>
    </xf>
    <xf numFmtId="165" fontId="7" fillId="0" borderId="13" xfId="0" applyNumberFormat="1" applyFont="1" applyBorder="1" applyAlignment="1">
      <alignment horizontal="center" vertical="top"/>
    </xf>
    <xf numFmtId="37" fontId="7" fillId="0" borderId="0" xfId="0" applyNumberFormat="1" applyFont="1" applyBorder="1" applyAlignment="1">
      <alignment horizontal="center" vertical="top"/>
    </xf>
    <xf numFmtId="37" fontId="7" fillId="0" borderId="13" xfId="0" applyNumberFormat="1" applyFont="1" applyBorder="1" applyAlignment="1">
      <alignment horizontal="center" vertical="top"/>
    </xf>
    <xf numFmtId="165" fontId="7" fillId="6" borderId="11" xfId="0" applyNumberFormat="1" applyFont="1" applyFill="1" applyBorder="1" applyAlignment="1">
      <alignment horizontal="center" vertical="top"/>
    </xf>
    <xf numFmtId="165" fontId="7" fillId="6" borderId="10" xfId="0" applyNumberFormat="1" applyFont="1" applyFill="1" applyBorder="1" applyAlignment="1">
      <alignment horizontal="center" vertical="top"/>
    </xf>
    <xf numFmtId="37" fontId="7" fillId="0" borderId="0" xfId="0" applyNumberFormat="1" applyFont="1" applyBorder="1" applyAlignment="1">
      <alignment horizontal="center" vertical="center"/>
    </xf>
    <xf numFmtId="0" fontId="0" fillId="0" borderId="0" xfId="0" applyBorder="1" applyAlignment="1">
      <alignment horizontal="center"/>
    </xf>
    <xf numFmtId="165" fontId="7" fillId="6" borderId="11" xfId="0" applyNumberFormat="1" applyFont="1" applyFill="1" applyBorder="1" applyAlignment="1">
      <alignment horizontal="center" vertical="center"/>
    </xf>
    <xf numFmtId="0" fontId="6" fillId="0" borderId="0"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1" xfId="0" applyFill="1" applyBorder="1" applyAlignment="1">
      <alignment horizontal="center" wrapText="1"/>
    </xf>
    <xf numFmtId="0" fontId="8" fillId="2" borderId="5" xfId="0" applyFont="1" applyFill="1" applyBorder="1" applyAlignment="1">
      <alignment vertical="top" wrapText="1"/>
    </xf>
    <xf numFmtId="4" fontId="0" fillId="0" borderId="0" xfId="0" applyNumberFormat="1"/>
    <xf numFmtId="0" fontId="0" fillId="0" borderId="25" xfId="0" applyBorder="1" applyAlignment="1">
      <alignment horizontal="center" vertical="center"/>
    </xf>
    <xf numFmtId="0" fontId="2" fillId="0" borderId="0" xfId="0" applyFont="1"/>
    <xf numFmtId="4" fontId="0" fillId="0" borderId="25" xfId="0" applyNumberFormat="1" applyFill="1" applyBorder="1" applyAlignment="1">
      <alignment horizontal="center" vertical="center"/>
    </xf>
    <xf numFmtId="0" fontId="3" fillId="2" borderId="5" xfId="0" applyFont="1" applyFill="1" applyBorder="1" applyAlignment="1">
      <alignment horizontal="center"/>
    </xf>
    <xf numFmtId="0" fontId="3" fillId="2" borderId="0" xfId="0" applyFont="1" applyFill="1" applyBorder="1" applyAlignment="1">
      <alignment horizontal="center"/>
    </xf>
    <xf numFmtId="0" fontId="3" fillId="2" borderId="6" xfId="0" applyFont="1" applyFill="1" applyBorder="1" applyAlignment="1">
      <alignment horizontal="center"/>
    </xf>
    <xf numFmtId="0" fontId="3" fillId="2" borderId="8" xfId="0" applyFont="1" applyFill="1" applyBorder="1" applyAlignment="1">
      <alignment horizontal="center"/>
    </xf>
    <xf numFmtId="0" fontId="3" fillId="2" borderId="3" xfId="0" applyFont="1" applyFill="1" applyBorder="1" applyAlignment="1">
      <alignment horizontal="center"/>
    </xf>
    <xf numFmtId="0" fontId="2" fillId="3" borderId="5" xfId="0" applyFont="1" applyFill="1" applyBorder="1" applyAlignment="1">
      <alignment horizontal="center"/>
    </xf>
    <xf numFmtId="0" fontId="2" fillId="3" borderId="0" xfId="0" applyFont="1" applyFill="1" applyBorder="1" applyAlignment="1">
      <alignment horizontal="center"/>
    </xf>
    <xf numFmtId="0" fontId="2" fillId="3" borderId="6" xfId="0" applyFont="1" applyFill="1" applyBorder="1" applyAlignment="1">
      <alignment horizontal="center"/>
    </xf>
    <xf numFmtId="0" fontId="3" fillId="2" borderId="17" xfId="0" applyFont="1" applyFill="1" applyBorder="1" applyAlignment="1">
      <alignment horizontal="center"/>
    </xf>
    <xf numFmtId="0" fontId="3" fillId="2" borderId="16" xfId="0" applyFont="1" applyFill="1" applyBorder="1" applyAlignment="1">
      <alignment horizontal="center"/>
    </xf>
    <xf numFmtId="0" fontId="3" fillId="2" borderId="15" xfId="0" applyFont="1" applyFill="1" applyBorder="1" applyAlignment="1">
      <alignment horizontal="center"/>
    </xf>
    <xf numFmtId="0" fontId="3" fillId="2" borderId="14" xfId="0" applyFont="1" applyFill="1" applyBorder="1" applyAlignment="1">
      <alignment horizontal="center"/>
    </xf>
    <xf numFmtId="0" fontId="3" fillId="2" borderId="13" xfId="0" applyFont="1" applyFill="1" applyBorder="1" applyAlignment="1">
      <alignment horizontal="center"/>
    </xf>
    <xf numFmtId="0" fontId="10" fillId="4" borderId="17" xfId="0" applyFont="1" applyFill="1" applyBorder="1" applyAlignment="1">
      <alignment horizontal="center" vertical="center"/>
    </xf>
    <xf numFmtId="0" fontId="10" fillId="4" borderId="14" xfId="0" applyFont="1" applyFill="1" applyBorder="1" applyAlignment="1">
      <alignment horizontal="center" vertical="center"/>
    </xf>
    <xf numFmtId="0" fontId="10" fillId="4" borderId="16" xfId="0" applyFont="1" applyFill="1" applyBorder="1" applyAlignment="1">
      <alignment horizontal="center" vertical="center"/>
    </xf>
    <xf numFmtId="0" fontId="2" fillId="4" borderId="16" xfId="0" applyFont="1" applyFill="1" applyBorder="1" applyAlignment="1"/>
    <xf numFmtId="0" fontId="2" fillId="4" borderId="15" xfId="0" applyFont="1" applyFill="1" applyBorder="1" applyAlignment="1"/>
    <xf numFmtId="0" fontId="11" fillId="0" borderId="0" xfId="0" applyFont="1" applyBorder="1" applyAlignment="1">
      <alignment horizontal="center" vertical="center"/>
    </xf>
    <xf numFmtId="0" fontId="0" fillId="0" borderId="0" xfId="0" applyFont="1" applyBorder="1" applyAlignment="1"/>
    <xf numFmtId="0" fontId="3" fillId="2" borderId="12" xfId="0" applyFont="1" applyFill="1" applyBorder="1" applyAlignment="1">
      <alignment horizontal="center"/>
    </xf>
    <xf numFmtId="0" fontId="3" fillId="2" borderId="11" xfId="0" applyFont="1" applyFill="1" applyBorder="1" applyAlignment="1">
      <alignment horizontal="center"/>
    </xf>
    <xf numFmtId="0" fontId="3" fillId="2" borderId="10" xfId="0" applyFont="1" applyFill="1" applyBorder="1" applyAlignment="1">
      <alignment horizontal="center"/>
    </xf>
    <xf numFmtId="0" fontId="8" fillId="2" borderId="17"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6"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9" fillId="0" borderId="0" xfId="0" applyFont="1" applyBorder="1" applyAlignment="1">
      <alignment horizontal="center" vertical="center" wrapText="1"/>
    </xf>
    <xf numFmtId="0" fontId="0" fillId="0" borderId="12" xfId="0" applyFont="1" applyBorder="1" applyAlignment="1"/>
    <xf numFmtId="0" fontId="0" fillId="0" borderId="11" xfId="0" applyFont="1" applyBorder="1" applyAlignment="1"/>
    <xf numFmtId="0" fontId="0" fillId="0" borderId="10" xfId="0" applyFont="1" applyBorder="1" applyAlignment="1"/>
    <xf numFmtId="0" fontId="7" fillId="0" borderId="0" xfId="0" applyFont="1" applyAlignment="1">
      <alignment vertical="top" wrapText="1"/>
    </xf>
    <xf numFmtId="0" fontId="0" fillId="0" borderId="0" xfId="0"/>
    <xf numFmtId="0" fontId="8" fillId="3" borderId="16" xfId="0" applyFont="1" applyFill="1" applyBorder="1" applyAlignment="1">
      <alignment horizontal="center" vertical="center"/>
    </xf>
    <xf numFmtId="0" fontId="8" fillId="3" borderId="15" xfId="0" applyFont="1" applyFill="1" applyBorder="1" applyAlignment="1">
      <alignment horizontal="center" vertical="center"/>
    </xf>
    <xf numFmtId="0" fontId="9" fillId="0" borderId="0" xfId="0" applyFont="1" applyFill="1" applyBorder="1" applyAlignment="1">
      <alignment horizontal="center" vertical="center" wrapText="1"/>
    </xf>
    <xf numFmtId="0" fontId="6" fillId="0" borderId="16" xfId="0" applyFont="1" applyBorder="1" applyAlignment="1">
      <alignment horizontal="left" vertical="center" wrapText="1"/>
    </xf>
    <xf numFmtId="0" fontId="2" fillId="0" borderId="0" xfId="0" applyFont="1" applyBorder="1" applyAlignment="1">
      <alignment horizontal="left"/>
    </xf>
    <xf numFmtId="0" fontId="6" fillId="0" borderId="16" xfId="0" applyFont="1" applyBorder="1" applyAlignment="1">
      <alignment horizontal="center" vertical="center" wrapText="1"/>
    </xf>
    <xf numFmtId="0" fontId="2" fillId="0" borderId="15" xfId="0" applyFont="1" applyBorder="1"/>
    <xf numFmtId="0" fontId="6" fillId="0" borderId="17" xfId="0" applyFont="1" applyBorder="1" applyAlignment="1">
      <alignment horizontal="left" vertical="center" wrapText="1"/>
    </xf>
    <xf numFmtId="0" fontId="0" fillId="0" borderId="14" xfId="0" applyBorder="1" applyAlignment="1">
      <alignment horizontal="left"/>
    </xf>
    <xf numFmtId="0" fontId="2" fillId="0" borderId="16" xfId="0" applyFont="1" applyBorder="1"/>
    <xf numFmtId="0" fontId="2" fillId="8" borderId="28" xfId="0" applyFont="1" applyFill="1" applyBorder="1" applyAlignment="1">
      <alignment horizontal="center"/>
    </xf>
    <xf numFmtId="0" fontId="2" fillId="8" borderId="29" xfId="0" applyFont="1" applyFill="1" applyBorder="1" applyAlignment="1">
      <alignment horizontal="center"/>
    </xf>
    <xf numFmtId="0" fontId="2" fillId="8" borderId="30" xfId="0" applyFont="1" applyFill="1" applyBorder="1" applyAlignment="1">
      <alignment horizontal="center"/>
    </xf>
    <xf numFmtId="0" fontId="2" fillId="3" borderId="28" xfId="0" applyFont="1" applyFill="1" applyBorder="1" applyAlignment="1">
      <alignment horizontal="center"/>
    </xf>
    <xf numFmtId="0" fontId="2" fillId="3" borderId="29" xfId="0" applyFont="1" applyFill="1" applyBorder="1" applyAlignment="1">
      <alignment horizontal="center"/>
    </xf>
    <xf numFmtId="0" fontId="2" fillId="8" borderId="17" xfId="0" applyFont="1" applyFill="1" applyBorder="1" applyAlignment="1">
      <alignment horizontal="center"/>
    </xf>
    <xf numFmtId="0" fontId="2" fillId="8" borderId="16" xfId="0" applyFont="1" applyFill="1" applyBorder="1" applyAlignment="1">
      <alignment horizontal="center"/>
    </xf>
    <xf numFmtId="0" fontId="2" fillId="9" borderId="17" xfId="0" applyFont="1" applyFill="1" applyBorder="1" applyAlignment="1">
      <alignment horizontal="center"/>
    </xf>
    <xf numFmtId="0" fontId="2" fillId="9" borderId="16" xfId="0" applyFont="1" applyFill="1" applyBorder="1" applyAlignment="1">
      <alignment horizontal="center"/>
    </xf>
    <xf numFmtId="0" fontId="10" fillId="3" borderId="16" xfId="0" applyFont="1" applyFill="1" applyBorder="1" applyAlignment="1">
      <alignment horizontal="center" vertical="center"/>
    </xf>
    <xf numFmtId="0" fontId="10" fillId="3" borderId="18" xfId="0" applyFont="1" applyFill="1" applyBorder="1" applyAlignment="1">
      <alignment horizontal="center" vertical="center" wrapText="1"/>
    </xf>
    <xf numFmtId="0" fontId="2" fillId="3" borderId="20" xfId="0" applyFont="1" applyFill="1" applyBorder="1" applyAlignment="1">
      <alignment vertical="center"/>
    </xf>
    <xf numFmtId="0" fontId="8" fillId="3" borderId="24" xfId="0" applyFont="1" applyFill="1" applyBorder="1" applyAlignment="1">
      <alignment horizontal="center" vertical="center" wrapText="1"/>
    </xf>
    <xf numFmtId="0" fontId="0" fillId="3" borderId="25" xfId="0" applyFont="1" applyFill="1" applyBorder="1" applyAlignment="1">
      <alignment vertical="center"/>
    </xf>
    <xf numFmtId="0" fontId="8" fillId="3" borderId="18" xfId="0" applyFont="1" applyFill="1" applyBorder="1" applyAlignment="1">
      <alignment horizontal="center" vertical="center" wrapText="1"/>
    </xf>
    <xf numFmtId="0" fontId="2" fillId="3" borderId="19" xfId="0" applyFont="1" applyFill="1" applyBorder="1" applyAlignment="1">
      <alignment vertical="center"/>
    </xf>
    <xf numFmtId="0" fontId="8" fillId="3" borderId="19"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6" fillId="2" borderId="25" xfId="0" applyFont="1" applyFill="1" applyBorder="1" applyAlignment="1">
      <alignment horizontal="center"/>
    </xf>
    <xf numFmtId="0" fontId="16" fillId="2" borderId="24" xfId="0" applyFont="1" applyFill="1" applyBorder="1" applyAlignment="1">
      <alignment horizontal="center"/>
    </xf>
    <xf numFmtId="0" fontId="16" fillId="2" borderId="26" xfId="0" applyFont="1" applyFill="1" applyBorder="1" applyAlignment="1">
      <alignment horizontal="center"/>
    </xf>
    <xf numFmtId="0" fontId="16" fillId="2" borderId="5" xfId="0" applyFont="1" applyFill="1" applyBorder="1" applyAlignment="1">
      <alignment horizontal="center"/>
    </xf>
    <xf numFmtId="0" fontId="16" fillId="2" borderId="0" xfId="0" applyFont="1" applyFill="1" applyBorder="1" applyAlignment="1">
      <alignment horizontal="center"/>
    </xf>
    <xf numFmtId="0" fontId="16" fillId="4" borderId="0"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18" xfId="0" applyFont="1" applyFill="1" applyBorder="1" applyAlignment="1">
      <alignment horizontal="center" vertical="center"/>
    </xf>
    <xf numFmtId="0" fontId="16" fillId="4" borderId="19" xfId="0" applyFont="1" applyFill="1" applyBorder="1" applyAlignment="1">
      <alignment horizontal="center" vertical="center"/>
    </xf>
    <xf numFmtId="0" fontId="16" fillId="4" borderId="20" xfId="0" applyFont="1" applyFill="1" applyBorder="1" applyAlignment="1">
      <alignment horizontal="center" vertical="center"/>
    </xf>
    <xf numFmtId="0" fontId="10" fillId="4" borderId="24" xfId="0" applyFont="1" applyFill="1" applyBorder="1" applyAlignment="1">
      <alignment horizontal="center" vertical="center"/>
    </xf>
    <xf numFmtId="0" fontId="2" fillId="4" borderId="24" xfId="0" applyFont="1" applyFill="1" applyBorder="1" applyAlignment="1">
      <alignment horizontal="center" vertical="center"/>
    </xf>
    <xf numFmtId="0" fontId="16" fillId="2" borderId="14" xfId="0" applyFont="1" applyFill="1" applyBorder="1" applyAlignment="1">
      <alignment horizontal="center" vertical="center"/>
    </xf>
    <xf numFmtId="0" fontId="16" fillId="2" borderId="0" xfId="0" applyFont="1" applyFill="1" applyBorder="1" applyAlignment="1">
      <alignment horizontal="center" vertical="center"/>
    </xf>
    <xf numFmtId="0" fontId="10" fillId="4" borderId="24" xfId="0" applyFont="1" applyFill="1" applyBorder="1" applyAlignment="1">
      <alignment horizontal="center" vertical="center" wrapText="1"/>
    </xf>
    <xf numFmtId="0" fontId="10" fillId="4" borderId="26" xfId="0" applyFont="1" applyFill="1" applyBorder="1" applyAlignment="1">
      <alignment horizontal="center" vertical="center" wrapText="1"/>
    </xf>
    <xf numFmtId="0" fontId="2" fillId="4" borderId="24" xfId="0" applyFont="1" applyFill="1" applyBorder="1" applyAlignment="1">
      <alignment vertical="center"/>
    </xf>
    <xf numFmtId="0" fontId="16" fillId="2" borderId="5" xfId="0" applyFont="1" applyFill="1" applyBorder="1" applyAlignment="1">
      <alignment horizontal="center" vertical="center"/>
    </xf>
    <xf numFmtId="0" fontId="16" fillId="2" borderId="18" xfId="0" applyFont="1" applyFill="1" applyBorder="1" applyAlignment="1">
      <alignment horizontal="center" vertical="center"/>
    </xf>
    <xf numFmtId="0" fontId="16" fillId="2" borderId="19" xfId="0" applyFont="1" applyFill="1" applyBorder="1" applyAlignment="1">
      <alignment horizontal="center" vertical="center"/>
    </xf>
    <xf numFmtId="0" fontId="16" fillId="2" borderId="20" xfId="0" applyFont="1" applyFill="1" applyBorder="1" applyAlignment="1">
      <alignment horizontal="center" vertical="center"/>
    </xf>
    <xf numFmtId="0" fontId="16" fillId="4" borderId="24" xfId="0" applyFont="1" applyFill="1" applyBorder="1" applyAlignment="1">
      <alignment horizontal="center" vertical="center" wrapText="1"/>
    </xf>
    <xf numFmtId="0" fontId="16" fillId="4" borderId="2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9" xfId="0" applyFont="1" applyFill="1" applyBorder="1" applyAlignment="1">
      <alignment horizontal="center" vertical="center"/>
    </xf>
    <xf numFmtId="0" fontId="10" fillId="4" borderId="20"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tabSelected="1" workbookViewId="0">
      <selection activeCell="F10" sqref="F10"/>
    </sheetView>
  </sheetViews>
  <sheetFormatPr defaultColWidth="11" defaultRowHeight="15.75" x14ac:dyDescent="0.25"/>
  <cols>
    <col min="10" max="10" width="11.875" customWidth="1"/>
  </cols>
  <sheetData>
    <row r="1" spans="1:10" ht="26.25" x14ac:dyDescent="0.4">
      <c r="A1" s="19"/>
      <c r="B1" s="20"/>
      <c r="C1" s="339" t="s">
        <v>0</v>
      </c>
      <c r="D1" s="339"/>
      <c r="E1" s="339"/>
      <c r="F1" s="339"/>
      <c r="G1" s="339"/>
      <c r="H1" s="20"/>
      <c r="I1" s="20"/>
      <c r="J1" s="21"/>
    </row>
    <row r="2" spans="1:10" ht="26.25" x14ac:dyDescent="0.4">
      <c r="A2" s="22"/>
      <c r="B2" s="23"/>
      <c r="C2" s="336" t="s">
        <v>1</v>
      </c>
      <c r="D2" s="336"/>
      <c r="E2" s="336"/>
      <c r="F2" s="336"/>
      <c r="G2" s="336"/>
      <c r="H2" s="23"/>
      <c r="I2" s="23"/>
      <c r="J2" s="24"/>
    </row>
    <row r="3" spans="1:10" ht="26.25" x14ac:dyDescent="0.4">
      <c r="A3" s="335" t="s">
        <v>149</v>
      </c>
      <c r="B3" s="336"/>
      <c r="C3" s="336"/>
      <c r="D3" s="336"/>
      <c r="E3" s="336"/>
      <c r="F3" s="336"/>
      <c r="G3" s="336"/>
      <c r="H3" s="336"/>
      <c r="I3" s="336"/>
      <c r="J3" s="337"/>
    </row>
    <row r="4" spans="1:10" ht="26.25" x14ac:dyDescent="0.4">
      <c r="A4" s="25"/>
      <c r="B4" s="26"/>
      <c r="C4" s="338"/>
      <c r="D4" s="338"/>
      <c r="E4" s="338"/>
      <c r="F4" s="338"/>
      <c r="G4" s="338"/>
      <c r="H4" s="26"/>
      <c r="I4" s="26"/>
      <c r="J4" s="27"/>
    </row>
    <row r="5" spans="1:10" x14ac:dyDescent="0.25">
      <c r="A5" s="13"/>
      <c r="B5" s="14"/>
      <c r="C5" s="15"/>
      <c r="D5" s="2"/>
      <c r="E5" s="3"/>
      <c r="F5" s="3"/>
      <c r="G5" s="3"/>
      <c r="H5" s="3"/>
      <c r="I5" s="3"/>
      <c r="J5" s="4"/>
    </row>
    <row r="6" spans="1:10" x14ac:dyDescent="0.25">
      <c r="A6" s="340" t="s">
        <v>2</v>
      </c>
      <c r="B6" s="341"/>
      <c r="C6" s="342"/>
      <c r="D6" s="29" t="s">
        <v>1</v>
      </c>
      <c r="E6" s="30"/>
      <c r="F6" s="30"/>
      <c r="G6" s="30"/>
      <c r="H6" s="30"/>
      <c r="I6" s="30"/>
      <c r="J6" s="31"/>
    </row>
    <row r="7" spans="1:10" x14ac:dyDescent="0.25">
      <c r="A7" s="16"/>
      <c r="B7" s="17"/>
      <c r="C7" s="18"/>
      <c r="D7" s="5"/>
      <c r="E7" s="6"/>
      <c r="F7" s="6"/>
      <c r="G7" s="6"/>
      <c r="H7" s="6"/>
      <c r="I7" s="6"/>
      <c r="J7" s="7"/>
    </row>
    <row r="8" spans="1:10" x14ac:dyDescent="0.25">
      <c r="A8" s="340" t="s">
        <v>3</v>
      </c>
      <c r="B8" s="341"/>
      <c r="C8" s="342"/>
      <c r="D8" s="29" t="s">
        <v>10</v>
      </c>
      <c r="E8" s="30"/>
      <c r="F8" s="30"/>
      <c r="G8" s="30"/>
      <c r="H8" s="30"/>
      <c r="I8" s="30"/>
      <c r="J8" s="31"/>
    </row>
    <row r="9" spans="1:10" x14ac:dyDescent="0.25">
      <c r="A9" s="16"/>
      <c r="B9" s="17"/>
      <c r="C9" s="18"/>
      <c r="D9" s="5"/>
      <c r="E9" s="6"/>
      <c r="F9" s="6"/>
      <c r="G9" s="6"/>
      <c r="H9" s="6"/>
      <c r="I9" s="6"/>
      <c r="J9" s="7"/>
    </row>
    <row r="10" spans="1:10" x14ac:dyDescent="0.25">
      <c r="A10" s="340" t="s">
        <v>4</v>
      </c>
      <c r="B10" s="341"/>
      <c r="C10" s="342"/>
      <c r="D10" s="29" t="s">
        <v>11</v>
      </c>
      <c r="E10" s="30"/>
      <c r="F10" s="30"/>
      <c r="G10" s="30"/>
      <c r="H10" s="30"/>
      <c r="I10" s="30"/>
      <c r="J10" s="31"/>
    </row>
    <row r="11" spans="1:10" x14ac:dyDescent="0.25">
      <c r="A11" s="16"/>
      <c r="B11" s="17"/>
      <c r="C11" s="18"/>
      <c r="D11" s="5"/>
      <c r="E11" s="6"/>
      <c r="F11" s="6"/>
      <c r="G11" s="6"/>
      <c r="H11" s="6"/>
      <c r="I11" s="6"/>
      <c r="J11" s="7"/>
    </row>
    <row r="12" spans="1:10" x14ac:dyDescent="0.25">
      <c r="A12" s="340" t="s">
        <v>5</v>
      </c>
      <c r="B12" s="341"/>
      <c r="C12" s="342"/>
      <c r="D12" s="29" t="s">
        <v>18</v>
      </c>
      <c r="E12" s="30"/>
      <c r="F12" s="30"/>
      <c r="G12" s="30"/>
      <c r="H12" s="30"/>
      <c r="I12" s="30"/>
      <c r="J12" s="31"/>
    </row>
    <row r="13" spans="1:10" x14ac:dyDescent="0.25">
      <c r="A13" s="16"/>
      <c r="B13" s="17"/>
      <c r="C13" s="18"/>
      <c r="D13" s="5" t="s">
        <v>13</v>
      </c>
      <c r="E13" s="6"/>
      <c r="F13" s="6"/>
      <c r="G13" s="6"/>
      <c r="H13" s="6"/>
      <c r="I13" s="6"/>
      <c r="J13" s="7"/>
    </row>
    <row r="14" spans="1:10" x14ac:dyDescent="0.25">
      <c r="A14" s="340"/>
      <c r="B14" s="341"/>
      <c r="C14" s="342"/>
      <c r="D14" s="29" t="s">
        <v>14</v>
      </c>
      <c r="E14" s="30"/>
      <c r="F14" s="30"/>
      <c r="G14" s="30"/>
      <c r="H14" s="30"/>
      <c r="I14" s="30"/>
      <c r="J14" s="31"/>
    </row>
    <row r="15" spans="1:10" x14ac:dyDescent="0.25">
      <c r="A15" s="16"/>
      <c r="B15" s="17"/>
      <c r="C15" s="18"/>
      <c r="D15" s="5"/>
      <c r="E15" s="6"/>
      <c r="F15" s="6"/>
      <c r="G15" s="6"/>
      <c r="H15" s="6"/>
      <c r="I15" s="6"/>
      <c r="J15" s="7"/>
    </row>
    <row r="16" spans="1:10" x14ac:dyDescent="0.25">
      <c r="A16" s="340" t="s">
        <v>6</v>
      </c>
      <c r="B16" s="341"/>
      <c r="C16" s="342"/>
      <c r="D16" s="29" t="s">
        <v>17</v>
      </c>
      <c r="E16" s="30"/>
      <c r="F16" s="30"/>
      <c r="G16" s="30"/>
      <c r="H16" s="30"/>
      <c r="I16" s="30"/>
      <c r="J16" s="31"/>
    </row>
    <row r="17" spans="1:12" x14ac:dyDescent="0.25">
      <c r="A17" s="11"/>
      <c r="B17" s="12"/>
      <c r="C17" s="12"/>
      <c r="D17" s="8" t="s">
        <v>16</v>
      </c>
      <c r="E17" s="9"/>
      <c r="F17" s="9"/>
      <c r="G17" s="9"/>
      <c r="H17" s="9"/>
      <c r="I17" s="9"/>
      <c r="J17" s="10"/>
    </row>
    <row r="18" spans="1:12" x14ac:dyDescent="0.25">
      <c r="A18" s="2"/>
      <c r="B18" s="3"/>
      <c r="C18" s="3"/>
      <c r="D18" s="3"/>
      <c r="E18" s="3"/>
      <c r="F18" s="3"/>
      <c r="G18" s="3"/>
      <c r="H18" s="3"/>
      <c r="I18" s="3"/>
      <c r="J18" s="4"/>
    </row>
    <row r="19" spans="1:12" ht="20.25" x14ac:dyDescent="0.3">
      <c r="A19" s="5"/>
      <c r="B19" s="6"/>
      <c r="C19" s="6"/>
      <c r="D19" s="6"/>
      <c r="E19" s="6"/>
      <c r="F19" s="6"/>
      <c r="G19" s="6"/>
      <c r="H19" s="6"/>
      <c r="I19" s="6"/>
      <c r="J19" s="7"/>
      <c r="L19" s="33"/>
    </row>
    <row r="20" spans="1:12" x14ac:dyDescent="0.25">
      <c r="A20" s="28" t="s">
        <v>12</v>
      </c>
      <c r="B20" s="6"/>
      <c r="C20" s="6"/>
      <c r="D20" s="6"/>
      <c r="E20" s="6"/>
      <c r="F20" s="6"/>
      <c r="G20" s="6"/>
      <c r="H20" s="6"/>
      <c r="I20" s="6"/>
      <c r="J20" s="7"/>
    </row>
    <row r="21" spans="1:12" x14ac:dyDescent="0.25">
      <c r="A21" s="5"/>
      <c r="B21" s="6"/>
      <c r="C21" s="6"/>
      <c r="D21" s="6"/>
      <c r="E21" s="6"/>
      <c r="F21" s="6"/>
      <c r="G21" s="6"/>
      <c r="H21" s="6"/>
      <c r="I21" s="6"/>
      <c r="J21" s="7"/>
    </row>
    <row r="22" spans="1:12" x14ac:dyDescent="0.25">
      <c r="A22" s="8" t="s">
        <v>15</v>
      </c>
      <c r="B22" s="9"/>
      <c r="C22" s="9"/>
      <c r="D22" s="9"/>
      <c r="E22" s="9"/>
      <c r="F22" s="9"/>
      <c r="G22" s="9"/>
      <c r="H22" s="9"/>
      <c r="I22" s="9"/>
      <c r="J22" s="10"/>
    </row>
    <row r="26" spans="1:12" ht="23.25" x14ac:dyDescent="0.35">
      <c r="A26" s="32"/>
    </row>
  </sheetData>
  <mergeCells count="10">
    <mergeCell ref="A3:J3"/>
    <mergeCell ref="C4:G4"/>
    <mergeCell ref="C2:G2"/>
    <mergeCell ref="C1:G1"/>
    <mergeCell ref="A16:C16"/>
    <mergeCell ref="A6:C6"/>
    <mergeCell ref="A8:C8"/>
    <mergeCell ref="A10:C10"/>
    <mergeCell ref="A12:C12"/>
    <mergeCell ref="A14:C1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showGridLines="0" showZeros="0" workbookViewId="0">
      <pane xSplit="1" ySplit="6" topLeftCell="B7" activePane="bottomRight" state="frozen"/>
      <selection pane="topRight" activeCell="B1" sqref="B1"/>
      <selection pane="bottomLeft" activeCell="A7" sqref="A7"/>
      <selection pane="bottomRight" activeCell="B9" sqref="B9"/>
    </sheetView>
  </sheetViews>
  <sheetFormatPr defaultRowHeight="15.75" x14ac:dyDescent="0.25"/>
  <cols>
    <col min="1" max="1" width="53.75" customWidth="1"/>
    <col min="2" max="2" width="11.875" bestFit="1" customWidth="1"/>
    <col min="3" max="3" width="3.125" bestFit="1" customWidth="1"/>
    <col min="4" max="4" width="11.625" bestFit="1" customWidth="1"/>
    <col min="5" max="5" width="3.125" bestFit="1" customWidth="1"/>
    <col min="6" max="6" width="11.625" bestFit="1" customWidth="1"/>
    <col min="7" max="7" width="1.125" customWidth="1"/>
    <col min="8" max="8" width="11.875" customWidth="1"/>
    <col min="9" max="9" width="1.125" customWidth="1"/>
    <col min="10" max="10" width="11.625" customWidth="1"/>
    <col min="11" max="11" width="1" customWidth="1"/>
    <col min="12" max="12" width="11.625" bestFit="1" customWidth="1"/>
  </cols>
  <sheetData>
    <row r="1" spans="1:12" ht="17.25" x14ac:dyDescent="0.25">
      <c r="A1" s="408" t="s">
        <v>1</v>
      </c>
      <c r="B1" s="409"/>
      <c r="C1" s="409"/>
      <c r="D1" s="409"/>
      <c r="E1" s="409"/>
      <c r="F1" s="409"/>
      <c r="G1" s="409"/>
      <c r="H1" s="409"/>
      <c r="I1" s="409"/>
      <c r="J1" s="409"/>
      <c r="K1" s="409"/>
      <c r="L1" s="409"/>
    </row>
    <row r="2" spans="1:12" ht="17.25" x14ac:dyDescent="0.25">
      <c r="A2" s="408" t="s">
        <v>313</v>
      </c>
      <c r="B2" s="409"/>
      <c r="C2" s="409"/>
      <c r="D2" s="409"/>
      <c r="E2" s="409"/>
      <c r="F2" s="409"/>
      <c r="G2" s="409"/>
      <c r="H2" s="409"/>
      <c r="I2" s="409"/>
      <c r="J2" s="409"/>
      <c r="K2" s="409"/>
      <c r="L2" s="409"/>
    </row>
    <row r="3" spans="1:12" ht="17.25" x14ac:dyDescent="0.25">
      <c r="A3" s="408" t="s">
        <v>112</v>
      </c>
      <c r="B3" s="409"/>
      <c r="C3" s="409"/>
      <c r="D3" s="409"/>
      <c r="E3" s="409"/>
      <c r="F3" s="409"/>
      <c r="G3" s="409"/>
      <c r="H3" s="409"/>
      <c r="I3" s="409"/>
      <c r="J3" s="409"/>
      <c r="K3" s="409"/>
      <c r="L3" s="409"/>
    </row>
    <row r="4" spans="1:12" ht="17.25" x14ac:dyDescent="0.25">
      <c r="A4" s="408" t="s">
        <v>59</v>
      </c>
      <c r="B4" s="409"/>
      <c r="C4" s="409"/>
      <c r="D4" s="409"/>
      <c r="E4" s="409"/>
      <c r="F4" s="409"/>
      <c r="G4" s="409"/>
      <c r="H4" s="409"/>
      <c r="I4" s="409"/>
      <c r="J4" s="409"/>
      <c r="K4" s="409"/>
      <c r="L4" s="409"/>
    </row>
    <row r="5" spans="1:12" x14ac:dyDescent="0.25">
      <c r="A5" s="410" t="s">
        <v>77</v>
      </c>
      <c r="B5" s="406" t="s">
        <v>78</v>
      </c>
      <c r="C5" s="412"/>
      <c r="D5" s="412"/>
      <c r="E5" s="412"/>
      <c r="F5" s="412"/>
      <c r="G5" s="231"/>
      <c r="H5" s="406" t="s">
        <v>78</v>
      </c>
      <c r="I5" s="407"/>
      <c r="J5" s="407"/>
      <c r="K5" s="407"/>
      <c r="L5" s="407"/>
    </row>
    <row r="6" spans="1:12" x14ac:dyDescent="0.25">
      <c r="A6" s="411"/>
      <c r="B6" s="254" t="s">
        <v>20</v>
      </c>
      <c r="C6" s="255"/>
      <c r="D6" s="254" t="s">
        <v>21</v>
      </c>
      <c r="E6" s="255"/>
      <c r="F6" s="254" t="s">
        <v>61</v>
      </c>
      <c r="G6" s="231"/>
      <c r="H6" s="254" t="s">
        <v>20</v>
      </c>
      <c r="I6" s="256"/>
      <c r="J6" s="254" t="s">
        <v>21</v>
      </c>
      <c r="K6" s="256"/>
      <c r="L6" s="254" t="s">
        <v>61</v>
      </c>
    </row>
    <row r="7" spans="1:12" x14ac:dyDescent="0.25">
      <c r="A7" s="258" t="s">
        <v>79</v>
      </c>
      <c r="B7" s="223">
        <v>42151</v>
      </c>
      <c r="C7" s="249"/>
      <c r="D7" s="223">
        <v>39403</v>
      </c>
      <c r="E7" s="249"/>
      <c r="F7" s="223">
        <v>39528</v>
      </c>
      <c r="G7" s="231"/>
      <c r="H7" s="222">
        <f>IFERROR(B7/B$7,0)</f>
        <v>1</v>
      </c>
      <c r="I7" s="222">
        <f t="shared" ref="I7:L7" si="0">IFERROR(C7/C$7,0)</f>
        <v>0</v>
      </c>
      <c r="J7" s="222">
        <f t="shared" si="0"/>
        <v>1</v>
      </c>
      <c r="K7" s="222">
        <f t="shared" si="0"/>
        <v>0</v>
      </c>
      <c r="L7" s="222">
        <f t="shared" si="0"/>
        <v>1</v>
      </c>
    </row>
    <row r="8" spans="1:12" x14ac:dyDescent="0.25">
      <c r="A8" s="224" t="s">
        <v>80</v>
      </c>
      <c r="B8" s="220">
        <v>32275</v>
      </c>
      <c r="C8" s="249"/>
      <c r="D8" s="220">
        <v>29963</v>
      </c>
      <c r="E8" s="249"/>
      <c r="F8" s="220">
        <v>30334</v>
      </c>
      <c r="G8" s="231"/>
      <c r="H8" s="222">
        <f t="shared" ref="H8:H22" si="1">IFERROR(B8/B$7,0)</f>
        <v>0.76569950890844818</v>
      </c>
      <c r="I8" s="222">
        <f t="shared" ref="I8:I22" si="2">IFERROR(C8/C$7,0)</f>
        <v>0</v>
      </c>
      <c r="J8" s="222">
        <f t="shared" ref="J8:J22" si="3">IFERROR(D8/D$7,0)</f>
        <v>0.76042433317260105</v>
      </c>
      <c r="K8" s="222">
        <f t="shared" ref="K8:K22" si="4">IFERROR(E8/E$7,0)</f>
        <v>0</v>
      </c>
      <c r="L8" s="222">
        <f t="shared" ref="L8:L22" si="5">IFERROR(F8/F$7,0)</f>
        <v>0.76740538352560206</v>
      </c>
    </row>
    <row r="9" spans="1:12" x14ac:dyDescent="0.25">
      <c r="A9" s="224" t="s">
        <v>81</v>
      </c>
      <c r="B9" s="220">
        <v>0</v>
      </c>
      <c r="C9" s="249"/>
      <c r="D9" s="220">
        <v>0</v>
      </c>
      <c r="E9" s="249"/>
      <c r="F9" s="220">
        <v>3</v>
      </c>
      <c r="G9" s="231"/>
      <c r="H9" s="222">
        <f t="shared" si="1"/>
        <v>0</v>
      </c>
      <c r="I9" s="222">
        <f t="shared" si="2"/>
        <v>0</v>
      </c>
      <c r="J9" s="222">
        <f t="shared" si="3"/>
        <v>0</v>
      </c>
      <c r="K9" s="222">
        <f t="shared" si="4"/>
        <v>0</v>
      </c>
      <c r="L9" s="222">
        <f t="shared" si="5"/>
        <v>7.5895567698846392E-5</v>
      </c>
    </row>
    <row r="10" spans="1:12" x14ac:dyDescent="0.25">
      <c r="A10" s="224" t="s">
        <v>82</v>
      </c>
      <c r="B10" s="220">
        <v>9876</v>
      </c>
      <c r="C10" s="249"/>
      <c r="D10" s="220">
        <v>9440</v>
      </c>
      <c r="E10" s="249"/>
      <c r="F10" s="220">
        <v>9191</v>
      </c>
      <c r="G10" s="231"/>
      <c r="H10" s="222">
        <f t="shared" si="1"/>
        <v>0.23430049109155179</v>
      </c>
      <c r="I10" s="222">
        <f t="shared" si="2"/>
        <v>0</v>
      </c>
      <c r="J10" s="222">
        <f t="shared" si="3"/>
        <v>0.23957566682739892</v>
      </c>
      <c r="K10" s="222">
        <f t="shared" si="4"/>
        <v>0</v>
      </c>
      <c r="L10" s="222">
        <f t="shared" si="5"/>
        <v>0.23251872090669906</v>
      </c>
    </row>
    <row r="11" spans="1:12" x14ac:dyDescent="0.25">
      <c r="A11" s="224" t="s">
        <v>83</v>
      </c>
      <c r="B11" s="220">
        <v>8023</v>
      </c>
      <c r="C11" s="249"/>
      <c r="D11" s="220">
        <v>7547</v>
      </c>
      <c r="E11" s="249"/>
      <c r="F11" s="220">
        <v>7618</v>
      </c>
      <c r="G11" s="231"/>
      <c r="H11" s="222">
        <f t="shared" si="1"/>
        <v>0.19033949372494127</v>
      </c>
      <c r="I11" s="222">
        <f t="shared" si="2"/>
        <v>0</v>
      </c>
      <c r="J11" s="222">
        <f t="shared" si="3"/>
        <v>0.19153363957059108</v>
      </c>
      <c r="K11" s="222">
        <f t="shared" si="4"/>
        <v>0</v>
      </c>
      <c r="L11" s="222">
        <f t="shared" si="5"/>
        <v>0.19272414490993725</v>
      </c>
    </row>
    <row r="12" spans="1:12" x14ac:dyDescent="0.25">
      <c r="A12" s="224"/>
      <c r="B12" s="220">
        <v>10</v>
      </c>
      <c r="C12" s="249"/>
      <c r="D12" s="220">
        <v>39</v>
      </c>
      <c r="E12" s="249"/>
      <c r="F12" s="220">
        <v>198</v>
      </c>
      <c r="G12" s="231"/>
      <c r="H12" s="222">
        <f t="shared" si="1"/>
        <v>2.3724229555645179E-4</v>
      </c>
      <c r="I12" s="222">
        <f t="shared" si="2"/>
        <v>0</v>
      </c>
      <c r="J12" s="222">
        <f t="shared" si="3"/>
        <v>9.8977235235895742E-4</v>
      </c>
      <c r="K12" s="222">
        <f t="shared" si="4"/>
        <v>0</v>
      </c>
      <c r="L12" s="222">
        <f t="shared" si="5"/>
        <v>5.0091074681238613E-3</v>
      </c>
    </row>
    <row r="13" spans="1:12" ht="16.5" thickBot="1" x14ac:dyDescent="0.3">
      <c r="A13" s="224" t="s">
        <v>85</v>
      </c>
      <c r="B13" s="250">
        <v>1843</v>
      </c>
      <c r="C13" s="251" t="s">
        <v>86</v>
      </c>
      <c r="D13" s="252">
        <v>1854</v>
      </c>
      <c r="E13" s="251" t="s">
        <v>87</v>
      </c>
      <c r="F13" s="252">
        <v>1375</v>
      </c>
      <c r="G13" s="231"/>
      <c r="H13" s="241">
        <f t="shared" si="1"/>
        <v>4.3723755071054068E-2</v>
      </c>
      <c r="I13" s="241">
        <f t="shared" si="2"/>
        <v>0</v>
      </c>
      <c r="J13" s="241">
        <f t="shared" si="3"/>
        <v>4.7052254904448899E-2</v>
      </c>
      <c r="K13" s="241">
        <f t="shared" si="4"/>
        <v>0</v>
      </c>
      <c r="L13" s="241">
        <f t="shared" si="5"/>
        <v>3.4785468528637925E-2</v>
      </c>
    </row>
    <row r="14" spans="1:12" ht="16.5" thickTop="1" x14ac:dyDescent="0.25">
      <c r="A14" s="258" t="s">
        <v>88</v>
      </c>
      <c r="B14" s="229"/>
      <c r="C14" s="249"/>
      <c r="D14" s="229"/>
      <c r="E14" s="249"/>
      <c r="F14" s="229"/>
      <c r="G14" s="231"/>
      <c r="H14" s="222">
        <f t="shared" si="1"/>
        <v>0</v>
      </c>
      <c r="I14" s="222">
        <f t="shared" si="2"/>
        <v>0</v>
      </c>
      <c r="J14" s="222">
        <f t="shared" si="3"/>
        <v>0</v>
      </c>
      <c r="K14" s="222">
        <f t="shared" si="4"/>
        <v>0</v>
      </c>
      <c r="L14" s="222">
        <f t="shared" si="5"/>
        <v>0</v>
      </c>
    </row>
    <row r="15" spans="1:12" x14ac:dyDescent="0.25">
      <c r="A15" s="224" t="s">
        <v>89</v>
      </c>
      <c r="B15" s="220">
        <v>1</v>
      </c>
      <c r="C15" s="249"/>
      <c r="D15" s="220">
        <v>3</v>
      </c>
      <c r="E15" s="249"/>
      <c r="F15" s="220">
        <v>2</v>
      </c>
      <c r="G15" s="231"/>
      <c r="H15" s="222">
        <f t="shared" si="1"/>
        <v>2.3724229555645182E-5</v>
      </c>
      <c r="I15" s="222">
        <f t="shared" si="2"/>
        <v>0</v>
      </c>
      <c r="J15" s="222">
        <f t="shared" si="3"/>
        <v>7.6136334796842882E-5</v>
      </c>
      <c r="K15" s="222">
        <f t="shared" si="4"/>
        <v>0</v>
      </c>
      <c r="L15" s="222">
        <f t="shared" si="5"/>
        <v>5.0597045132564261E-5</v>
      </c>
    </row>
    <row r="16" spans="1:12" x14ac:dyDescent="0.25">
      <c r="A16" s="224" t="s">
        <v>90</v>
      </c>
      <c r="B16" s="220">
        <v>48</v>
      </c>
      <c r="C16" s="249"/>
      <c r="D16" s="220">
        <v>31</v>
      </c>
      <c r="E16" s="249"/>
      <c r="F16" s="220">
        <v>13</v>
      </c>
      <c r="G16" s="231"/>
      <c r="H16" s="222">
        <f t="shared" si="1"/>
        <v>1.1387630186709687E-3</v>
      </c>
      <c r="I16" s="222">
        <f t="shared" si="2"/>
        <v>0</v>
      </c>
      <c r="J16" s="222">
        <f t="shared" si="3"/>
        <v>7.8674212623404307E-4</v>
      </c>
      <c r="K16" s="222">
        <f t="shared" si="4"/>
        <v>0</v>
      </c>
      <c r="L16" s="222">
        <f t="shared" si="5"/>
        <v>3.2888079336166768E-4</v>
      </c>
    </row>
    <row r="17" spans="1:19" x14ac:dyDescent="0.25">
      <c r="A17" s="224" t="s">
        <v>91</v>
      </c>
      <c r="B17" s="220">
        <v>-75</v>
      </c>
      <c r="C17" s="249"/>
      <c r="D17" s="220">
        <v>-72</v>
      </c>
      <c r="E17" s="249"/>
      <c r="F17" s="220">
        <v>-80</v>
      </c>
      <c r="G17" s="231"/>
      <c r="H17" s="222">
        <f t="shared" si="1"/>
        <v>-1.7793172166733885E-3</v>
      </c>
      <c r="I17" s="222">
        <f t="shared" si="2"/>
        <v>0</v>
      </c>
      <c r="J17" s="222">
        <f t="shared" si="3"/>
        <v>-1.8272720351242291E-3</v>
      </c>
      <c r="K17" s="222">
        <f t="shared" si="4"/>
        <v>0</v>
      </c>
      <c r="L17" s="222">
        <f t="shared" si="5"/>
        <v>-2.0238818053025702E-3</v>
      </c>
    </row>
    <row r="18" spans="1:19" x14ac:dyDescent="0.25">
      <c r="A18" s="224" t="s">
        <v>92</v>
      </c>
      <c r="B18" s="220">
        <v>1817</v>
      </c>
      <c r="C18" s="249"/>
      <c r="D18" s="220">
        <v>1816</v>
      </c>
      <c r="E18" s="249"/>
      <c r="F18" s="220">
        <v>1310</v>
      </c>
      <c r="G18" s="231"/>
      <c r="H18" s="222">
        <f t="shared" si="1"/>
        <v>4.3106925102607295E-2</v>
      </c>
      <c r="I18" s="222">
        <f t="shared" si="2"/>
        <v>0</v>
      </c>
      <c r="J18" s="222">
        <f t="shared" si="3"/>
        <v>4.6087861330355556E-2</v>
      </c>
      <c r="K18" s="222">
        <f t="shared" si="4"/>
        <v>0</v>
      </c>
      <c r="L18" s="222">
        <f t="shared" si="5"/>
        <v>3.3141064561829588E-2</v>
      </c>
    </row>
    <row r="19" spans="1:19" x14ac:dyDescent="0.25">
      <c r="A19" s="224" t="s">
        <v>93</v>
      </c>
      <c r="B19" s="220">
        <v>818</v>
      </c>
      <c r="C19" s="249"/>
      <c r="D19" s="220">
        <v>609</v>
      </c>
      <c r="E19" s="249"/>
      <c r="F19" s="220">
        <v>503</v>
      </c>
      <c r="G19" s="231"/>
      <c r="H19" s="222">
        <f t="shared" si="1"/>
        <v>1.9406419776517757E-2</v>
      </c>
      <c r="I19" s="222">
        <f t="shared" si="2"/>
        <v>0</v>
      </c>
      <c r="J19" s="222">
        <f t="shared" si="3"/>
        <v>1.5455675963759104E-2</v>
      </c>
      <c r="K19" s="222">
        <f t="shared" si="4"/>
        <v>0</v>
      </c>
      <c r="L19" s="222">
        <f t="shared" si="5"/>
        <v>1.272515685083991E-2</v>
      </c>
    </row>
    <row r="20" spans="1:19" x14ac:dyDescent="0.25">
      <c r="A20" s="224" t="s">
        <v>94</v>
      </c>
      <c r="B20" s="220">
        <v>999</v>
      </c>
      <c r="C20" s="224" t="s">
        <v>95</v>
      </c>
      <c r="D20" s="220">
        <v>1207</v>
      </c>
      <c r="E20" s="249"/>
      <c r="F20" s="220">
        <v>807</v>
      </c>
      <c r="G20" s="231"/>
      <c r="H20" s="222">
        <f t="shared" si="1"/>
        <v>2.3700505326089534E-2</v>
      </c>
      <c r="I20" s="222">
        <f t="shared" si="2"/>
        <v>0</v>
      </c>
      <c r="J20" s="222">
        <f t="shared" si="3"/>
        <v>3.063218536659645E-2</v>
      </c>
      <c r="K20" s="222">
        <f t="shared" si="4"/>
        <v>0</v>
      </c>
      <c r="L20" s="222">
        <f t="shared" si="5"/>
        <v>2.0415907710989677E-2</v>
      </c>
    </row>
    <row r="21" spans="1:19" ht="31.5" x14ac:dyDescent="0.25">
      <c r="A21" s="219" t="s">
        <v>96</v>
      </c>
      <c r="B21" s="220">
        <v>1</v>
      </c>
      <c r="C21" s="249"/>
      <c r="D21" s="220">
        <v>21</v>
      </c>
      <c r="E21" s="249"/>
      <c r="F21" s="220">
        <v>90</v>
      </c>
      <c r="G21" s="231"/>
      <c r="H21" s="222">
        <f t="shared" si="1"/>
        <v>2.3724229555645182E-5</v>
      </c>
      <c r="I21" s="222">
        <f t="shared" si="2"/>
        <v>0</v>
      </c>
      <c r="J21" s="222">
        <f t="shared" si="3"/>
        <v>5.3295434357790016E-4</v>
      </c>
      <c r="K21" s="222">
        <f t="shared" si="4"/>
        <v>0</v>
      </c>
      <c r="L21" s="222">
        <f t="shared" si="5"/>
        <v>2.2768670309653918E-3</v>
      </c>
      <c r="S21" s="212"/>
    </row>
    <row r="22" spans="1:19" ht="16.5" thickBot="1" x14ac:dyDescent="0.3">
      <c r="A22" s="257" t="s">
        <v>97</v>
      </c>
      <c r="B22" s="242">
        <v>1000</v>
      </c>
      <c r="C22" s="253"/>
      <c r="D22" s="242">
        <v>1228</v>
      </c>
      <c r="E22" s="253"/>
      <c r="F22" s="242">
        <v>897</v>
      </c>
      <c r="G22" s="231"/>
      <c r="H22" s="241">
        <f t="shared" si="1"/>
        <v>2.3724229555645182E-2</v>
      </c>
      <c r="I22" s="241">
        <f t="shared" si="2"/>
        <v>0</v>
      </c>
      <c r="J22" s="241">
        <f t="shared" si="3"/>
        <v>3.1165139710174351E-2</v>
      </c>
      <c r="K22" s="241">
        <f t="shared" si="4"/>
        <v>0</v>
      </c>
      <c r="L22" s="241">
        <f t="shared" si="5"/>
        <v>2.2692774741955069E-2</v>
      </c>
      <c r="S22" s="212"/>
    </row>
    <row r="23" spans="1:19" ht="16.5" thickTop="1" x14ac:dyDescent="0.25"/>
  </sheetData>
  <mergeCells count="7">
    <mergeCell ref="H5:L5"/>
    <mergeCell ref="A1:L1"/>
    <mergeCell ref="A2:L2"/>
    <mergeCell ref="A3:L3"/>
    <mergeCell ref="A4:L4"/>
    <mergeCell ref="A5:A6"/>
    <mergeCell ref="B5:F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showZeros="0" workbookViewId="0">
      <pane xSplit="1" ySplit="5" topLeftCell="B6" activePane="bottomRight" state="frozen"/>
      <selection pane="topRight" activeCell="B1" sqref="B1"/>
      <selection pane="bottomLeft" activeCell="A6" sqref="A6"/>
      <selection pane="bottomRight" activeCell="A6" sqref="A6"/>
    </sheetView>
  </sheetViews>
  <sheetFormatPr defaultRowHeight="15.75" x14ac:dyDescent="0.25"/>
  <cols>
    <col min="1" max="1" width="52.875" customWidth="1"/>
    <col min="2" max="2" width="11.875" bestFit="1" customWidth="1"/>
    <col min="3" max="3" width="14.5" customWidth="1"/>
    <col min="4" max="4" width="12" customWidth="1"/>
    <col min="5" max="5" width="11.625" bestFit="1" customWidth="1"/>
    <col min="6" max="7" width="11.125" customWidth="1"/>
    <col min="8" max="8" width="11.625" bestFit="1" customWidth="1"/>
  </cols>
  <sheetData>
    <row r="1" spans="1:10" s="231" customFormat="1" ht="17.25" x14ac:dyDescent="0.25">
      <c r="A1" s="409" t="s">
        <v>1</v>
      </c>
      <c r="B1" s="409"/>
      <c r="C1" s="409"/>
      <c r="D1" s="409"/>
      <c r="E1" s="409"/>
      <c r="F1" s="409"/>
      <c r="G1" s="409"/>
      <c r="H1" s="409"/>
    </row>
    <row r="2" spans="1:10" s="231" customFormat="1" ht="17.25" x14ac:dyDescent="0.25">
      <c r="A2" s="413" t="s">
        <v>314</v>
      </c>
      <c r="B2" s="409"/>
      <c r="C2" s="409"/>
      <c r="D2" s="409"/>
      <c r="E2" s="409"/>
      <c r="F2" s="409"/>
      <c r="G2" s="409"/>
      <c r="H2" s="409"/>
    </row>
    <row r="3" spans="1:10" s="231" customFormat="1" ht="17.25" x14ac:dyDescent="0.25">
      <c r="A3" s="414" t="s">
        <v>65</v>
      </c>
      <c r="B3" s="415"/>
      <c r="C3" s="415"/>
      <c r="D3" s="415"/>
      <c r="E3" s="415"/>
      <c r="F3" s="415"/>
      <c r="G3" s="415"/>
      <c r="H3" s="416"/>
    </row>
    <row r="4" spans="1:10" s="231" customFormat="1" ht="17.25" x14ac:dyDescent="0.25">
      <c r="A4" s="232"/>
      <c r="B4" s="233"/>
      <c r="C4" s="233" t="s">
        <v>59</v>
      </c>
      <c r="D4" s="233"/>
      <c r="E4" s="234"/>
      <c r="F4" s="234"/>
      <c r="G4" s="234"/>
      <c r="H4" s="234"/>
    </row>
    <row r="5" spans="1:10" s="231" customFormat="1" ht="17.25" x14ac:dyDescent="0.25">
      <c r="A5" s="218" t="s">
        <v>19</v>
      </c>
      <c r="B5" s="41" t="s">
        <v>20</v>
      </c>
      <c r="C5" s="41" t="s">
        <v>315</v>
      </c>
      <c r="D5" s="181" t="s">
        <v>316</v>
      </c>
      <c r="E5" s="41" t="s">
        <v>21</v>
      </c>
      <c r="F5" s="41" t="s">
        <v>315</v>
      </c>
      <c r="G5" s="181" t="s">
        <v>316</v>
      </c>
      <c r="H5" s="181" t="s">
        <v>61</v>
      </c>
    </row>
    <row r="6" spans="1:10" s="231" customFormat="1" x14ac:dyDescent="0.25">
      <c r="A6" s="260" t="s">
        <v>159</v>
      </c>
      <c r="B6" s="229"/>
      <c r="C6" s="229"/>
      <c r="D6" s="229"/>
      <c r="E6" s="229"/>
      <c r="F6" s="235"/>
      <c r="G6" s="235"/>
      <c r="H6" s="229"/>
    </row>
    <row r="7" spans="1:10" s="231" customFormat="1" x14ac:dyDescent="0.25">
      <c r="A7" s="217" t="s">
        <v>22</v>
      </c>
      <c r="B7" s="236">
        <v>1101</v>
      </c>
      <c r="C7" s="221">
        <f>B7-E7</f>
        <v>-1139</v>
      </c>
      <c r="D7" s="222">
        <f>IFERROR(C7/E7,0)</f>
        <v>-0.50848214285714288</v>
      </c>
      <c r="E7" s="236">
        <v>2240</v>
      </c>
      <c r="F7" s="221">
        <f>E7-H7</f>
        <v>264</v>
      </c>
      <c r="G7" s="222">
        <f>IFERROR(F7/H7,0)</f>
        <v>0.13360323886639677</v>
      </c>
      <c r="H7" s="223">
        <v>1976</v>
      </c>
      <c r="J7" s="237"/>
    </row>
    <row r="8" spans="1:10" s="231" customFormat="1" x14ac:dyDescent="0.25">
      <c r="A8" s="217" t="s">
        <v>23</v>
      </c>
      <c r="B8" s="216">
        <v>2032</v>
      </c>
      <c r="C8" s="221">
        <f t="shared" ref="C8:C45" si="0">B8-E8</f>
        <v>351</v>
      </c>
      <c r="D8" s="222">
        <f t="shared" ref="D8:D45" si="1">IFERROR(C8/E8,0)</f>
        <v>0.20880428316478286</v>
      </c>
      <c r="E8" s="216">
        <v>1681</v>
      </c>
      <c r="F8" s="221">
        <f t="shared" ref="F8:F45" si="2">E8-H8</f>
        <v>376</v>
      </c>
      <c r="G8" s="222">
        <f t="shared" ref="G8:G45" si="3">IFERROR(F8/H8,0)</f>
        <v>0.28812260536398465</v>
      </c>
      <c r="H8" s="220">
        <v>1305</v>
      </c>
      <c r="J8" s="238"/>
    </row>
    <row r="9" spans="1:10" s="231" customFormat="1" x14ac:dyDescent="0.25">
      <c r="A9" s="217" t="s">
        <v>24</v>
      </c>
      <c r="B9" s="216">
        <v>1049</v>
      </c>
      <c r="C9" s="221">
        <f t="shared" si="0"/>
        <v>-298</v>
      </c>
      <c r="D9" s="222">
        <f t="shared" si="1"/>
        <v>-0.2212323682256867</v>
      </c>
      <c r="E9" s="216">
        <v>1347</v>
      </c>
      <c r="F9" s="221">
        <f t="shared" si="2"/>
        <v>185</v>
      </c>
      <c r="G9" s="222">
        <f t="shared" si="3"/>
        <v>0.15920826161790017</v>
      </c>
      <c r="H9" s="220">
        <v>1162</v>
      </c>
    </row>
    <row r="10" spans="1:10" s="231" customFormat="1" x14ac:dyDescent="0.25">
      <c r="A10" s="217" t="s">
        <v>25</v>
      </c>
      <c r="B10" s="216">
        <v>5209</v>
      </c>
      <c r="C10" s="221">
        <f t="shared" si="0"/>
        <v>345</v>
      </c>
      <c r="D10" s="222">
        <f t="shared" si="1"/>
        <v>7.0929276315789477E-2</v>
      </c>
      <c r="E10" s="216">
        <v>4864</v>
      </c>
      <c r="F10" s="221">
        <f t="shared" si="2"/>
        <v>-187</v>
      </c>
      <c r="G10" s="222">
        <f t="shared" si="3"/>
        <v>-3.7022371807562862E-2</v>
      </c>
      <c r="H10" s="220">
        <v>5051</v>
      </c>
    </row>
    <row r="11" spans="1:10" s="231" customFormat="1" x14ac:dyDescent="0.25">
      <c r="A11" s="217" t="s">
        <v>26</v>
      </c>
      <c r="B11" s="216">
        <v>438</v>
      </c>
      <c r="C11" s="221">
        <f t="shared" si="0"/>
        <v>54</v>
      </c>
      <c r="D11" s="222">
        <f t="shared" si="1"/>
        <v>0.140625</v>
      </c>
      <c r="E11" s="216">
        <v>384</v>
      </c>
      <c r="F11" s="221">
        <f t="shared" si="2"/>
        <v>-8</v>
      </c>
      <c r="G11" s="222">
        <f t="shared" si="3"/>
        <v>-2.0408163265306121E-2</v>
      </c>
      <c r="H11" s="220">
        <v>392</v>
      </c>
    </row>
    <row r="12" spans="1:10" s="231" customFormat="1" ht="16.5" thickBot="1" x14ac:dyDescent="0.3">
      <c r="A12" s="217" t="s">
        <v>27</v>
      </c>
      <c r="B12" s="239">
        <v>9829</v>
      </c>
      <c r="C12" s="240">
        <f t="shared" si="0"/>
        <v>-687</v>
      </c>
      <c r="D12" s="241">
        <f t="shared" si="1"/>
        <v>-6.5329022441993151E-2</v>
      </c>
      <c r="E12" s="239">
        <v>10516</v>
      </c>
      <c r="F12" s="240">
        <f t="shared" si="2"/>
        <v>630</v>
      </c>
      <c r="G12" s="241">
        <f t="shared" si="3"/>
        <v>6.3726481893586887E-2</v>
      </c>
      <c r="H12" s="242">
        <v>9886</v>
      </c>
    </row>
    <row r="13" spans="1:10" s="231" customFormat="1" ht="16.5" thickTop="1" x14ac:dyDescent="0.25">
      <c r="A13" s="260" t="s">
        <v>28</v>
      </c>
      <c r="B13" s="243"/>
      <c r="C13" s="221">
        <f t="shared" si="0"/>
        <v>0</v>
      </c>
      <c r="D13" s="222">
        <f t="shared" si="1"/>
        <v>0</v>
      </c>
      <c r="E13" s="243"/>
      <c r="F13" s="221">
        <f t="shared" si="2"/>
        <v>0</v>
      </c>
      <c r="G13" s="222">
        <f t="shared" si="3"/>
        <v>0</v>
      </c>
      <c r="H13" s="229"/>
    </row>
    <row r="14" spans="1:10" s="231" customFormat="1" x14ac:dyDescent="0.25">
      <c r="A14" s="217" t="s">
        <v>29</v>
      </c>
      <c r="B14" s="236">
        <v>623</v>
      </c>
      <c r="C14" s="221">
        <f t="shared" si="0"/>
        <v>5</v>
      </c>
      <c r="D14" s="222">
        <f t="shared" si="1"/>
        <v>8.0906148867313909E-3</v>
      </c>
      <c r="E14" s="236">
        <v>618</v>
      </c>
      <c r="F14" s="221">
        <f t="shared" si="2"/>
        <v>5</v>
      </c>
      <c r="G14" s="222">
        <f t="shared" si="3"/>
        <v>8.1566068515497546E-3</v>
      </c>
      <c r="H14" s="223">
        <v>613</v>
      </c>
    </row>
    <row r="15" spans="1:10" s="231" customFormat="1" x14ac:dyDescent="0.25">
      <c r="A15" s="217" t="s">
        <v>30</v>
      </c>
      <c r="B15" s="216">
        <v>2327</v>
      </c>
      <c r="C15" s="221">
        <f t="shared" si="0"/>
        <v>100</v>
      </c>
      <c r="D15" s="222">
        <f t="shared" si="1"/>
        <v>4.4903457566232603E-2</v>
      </c>
      <c r="E15" s="216">
        <v>2227</v>
      </c>
      <c r="F15" s="221">
        <f t="shared" si="2"/>
        <v>7</v>
      </c>
      <c r="G15" s="222">
        <f t="shared" si="3"/>
        <v>3.153153153153153E-3</v>
      </c>
      <c r="H15" s="220">
        <v>2220</v>
      </c>
    </row>
    <row r="16" spans="1:10" s="231" customFormat="1" x14ac:dyDescent="0.25">
      <c r="A16" s="217" t="s">
        <v>31</v>
      </c>
      <c r="B16" s="216">
        <v>5410</v>
      </c>
      <c r="C16" s="221">
        <f t="shared" si="0"/>
        <v>412</v>
      </c>
      <c r="D16" s="222">
        <f t="shared" si="1"/>
        <v>8.2432973189275713E-2</v>
      </c>
      <c r="E16" s="216">
        <v>4998</v>
      </c>
      <c r="F16" s="221">
        <f t="shared" si="2"/>
        <v>-4</v>
      </c>
      <c r="G16" s="222">
        <f t="shared" si="3"/>
        <v>-7.9968012794882047E-4</v>
      </c>
      <c r="H16" s="220">
        <v>5002</v>
      </c>
    </row>
    <row r="17" spans="1:8" s="231" customFormat="1" x14ac:dyDescent="0.25">
      <c r="A17" s="217" t="s">
        <v>32</v>
      </c>
      <c r="B17" s="216">
        <v>340</v>
      </c>
      <c r="C17" s="221">
        <f t="shared" si="0"/>
        <v>40</v>
      </c>
      <c r="D17" s="222">
        <f t="shared" si="1"/>
        <v>0.13333333333333333</v>
      </c>
      <c r="E17" s="216">
        <v>300</v>
      </c>
      <c r="F17" s="221">
        <f t="shared" si="2"/>
        <v>28</v>
      </c>
      <c r="G17" s="222">
        <f t="shared" si="3"/>
        <v>0.10294117647058823</v>
      </c>
      <c r="H17" s="220">
        <v>272</v>
      </c>
    </row>
    <row r="18" spans="1:8" s="231" customFormat="1" x14ac:dyDescent="0.25">
      <c r="A18" s="217" t="s">
        <v>33</v>
      </c>
      <c r="B18" s="216">
        <v>8700</v>
      </c>
      <c r="C18" s="221">
        <f t="shared" si="0"/>
        <v>557</v>
      </c>
      <c r="D18" s="222">
        <f t="shared" si="1"/>
        <v>6.8402308731425762E-2</v>
      </c>
      <c r="E18" s="216">
        <v>8143</v>
      </c>
      <c r="F18" s="221">
        <f t="shared" si="2"/>
        <v>36</v>
      </c>
      <c r="G18" s="222">
        <f t="shared" si="3"/>
        <v>4.4406068829406682E-3</v>
      </c>
      <c r="H18" s="220">
        <v>8107</v>
      </c>
    </row>
    <row r="19" spans="1:8" s="231" customFormat="1" x14ac:dyDescent="0.25">
      <c r="A19" s="217" t="s">
        <v>34</v>
      </c>
      <c r="B19" s="216">
        <v>6279</v>
      </c>
      <c r="C19" s="221">
        <f t="shared" si="0"/>
        <v>429</v>
      </c>
      <c r="D19" s="222">
        <f t="shared" si="1"/>
        <v>7.3333333333333334E-2</v>
      </c>
      <c r="E19" s="216">
        <v>5850</v>
      </c>
      <c r="F19" s="221">
        <f t="shared" si="2"/>
        <v>89</v>
      </c>
      <c r="G19" s="222">
        <f t="shared" si="3"/>
        <v>1.5448706821732338E-2</v>
      </c>
      <c r="H19" s="220">
        <v>5761</v>
      </c>
    </row>
    <row r="20" spans="1:8" s="231" customFormat="1" x14ac:dyDescent="0.25">
      <c r="A20" s="217" t="s">
        <v>35</v>
      </c>
      <c r="B20" s="216">
        <v>2421</v>
      </c>
      <c r="C20" s="221">
        <f t="shared" si="0"/>
        <v>128</v>
      </c>
      <c r="D20" s="222">
        <f t="shared" si="1"/>
        <v>5.5822067160924554E-2</v>
      </c>
      <c r="E20" s="216">
        <v>2293</v>
      </c>
      <c r="F20" s="221">
        <f t="shared" si="2"/>
        <v>-53</v>
      </c>
      <c r="G20" s="222">
        <f t="shared" si="3"/>
        <v>-2.2591645353793693E-2</v>
      </c>
      <c r="H20" s="220">
        <v>2346</v>
      </c>
    </row>
    <row r="21" spans="1:8" s="231" customFormat="1" x14ac:dyDescent="0.25">
      <c r="A21" s="217" t="s">
        <v>36</v>
      </c>
      <c r="B21" s="216">
        <v>425</v>
      </c>
      <c r="C21" s="221">
        <f t="shared" si="0"/>
        <v>0</v>
      </c>
      <c r="D21" s="222">
        <f t="shared" si="1"/>
        <v>0</v>
      </c>
      <c r="E21" s="216">
        <v>425</v>
      </c>
      <c r="F21" s="221">
        <f t="shared" si="2"/>
        <v>0</v>
      </c>
      <c r="G21" s="222">
        <f t="shared" si="3"/>
        <v>0</v>
      </c>
      <c r="H21" s="220">
        <v>425</v>
      </c>
    </row>
    <row r="22" spans="1:8" s="231" customFormat="1" x14ac:dyDescent="0.25">
      <c r="A22" s="217" t="s">
        <v>37</v>
      </c>
      <c r="B22" s="216">
        <v>374</v>
      </c>
      <c r="C22" s="221">
        <f t="shared" si="0"/>
        <v>-248</v>
      </c>
      <c r="D22" s="222">
        <f t="shared" si="1"/>
        <v>-0.3987138263665595</v>
      </c>
      <c r="E22" s="216">
        <v>622</v>
      </c>
      <c r="F22" s="221">
        <f t="shared" si="2"/>
        <v>-209</v>
      </c>
      <c r="G22" s="222">
        <f t="shared" si="3"/>
        <v>-0.25150421179302046</v>
      </c>
      <c r="H22" s="220">
        <v>831</v>
      </c>
    </row>
    <row r="23" spans="1:8" s="231" customFormat="1" x14ac:dyDescent="0.25">
      <c r="A23" s="224" t="s">
        <v>62</v>
      </c>
      <c r="B23" s="235"/>
      <c r="C23" s="221">
        <f t="shared" si="0"/>
        <v>0</v>
      </c>
      <c r="D23" s="222">
        <f t="shared" si="1"/>
        <v>0</v>
      </c>
      <c r="E23" s="235"/>
      <c r="F23" s="221">
        <f t="shared" si="2"/>
        <v>-31</v>
      </c>
      <c r="G23" s="222">
        <f t="shared" si="3"/>
        <v>-1</v>
      </c>
      <c r="H23" s="220">
        <v>31</v>
      </c>
    </row>
    <row r="24" spans="1:8" s="231" customFormat="1" ht="16.5" thickBot="1" x14ac:dyDescent="0.3">
      <c r="A24" s="217" t="s">
        <v>38</v>
      </c>
      <c r="B24" s="239">
        <v>13049</v>
      </c>
      <c r="C24" s="240">
        <f t="shared" si="0"/>
        <v>-807</v>
      </c>
      <c r="D24" s="241">
        <f t="shared" si="1"/>
        <v>-5.8241916859122403E-2</v>
      </c>
      <c r="E24" s="239">
        <v>13856</v>
      </c>
      <c r="F24" s="240">
        <f t="shared" si="2"/>
        <v>337</v>
      </c>
      <c r="G24" s="241">
        <f t="shared" si="3"/>
        <v>2.4927879281011908E-2</v>
      </c>
      <c r="H24" s="242">
        <v>13519</v>
      </c>
    </row>
    <row r="25" spans="1:8" s="231" customFormat="1" ht="16.5" thickTop="1" x14ac:dyDescent="0.25">
      <c r="A25" s="260" t="s">
        <v>60</v>
      </c>
      <c r="B25" s="244"/>
      <c r="C25" s="221">
        <f t="shared" si="0"/>
        <v>0</v>
      </c>
      <c r="D25" s="222">
        <f t="shared" si="1"/>
        <v>0</v>
      </c>
      <c r="E25" s="244"/>
      <c r="F25" s="221">
        <f t="shared" si="2"/>
        <v>0</v>
      </c>
      <c r="G25" s="222">
        <f t="shared" si="3"/>
        <v>0</v>
      </c>
      <c r="H25" s="229"/>
    </row>
    <row r="26" spans="1:8" s="231" customFormat="1" x14ac:dyDescent="0.25">
      <c r="A26" s="217" t="s">
        <v>39</v>
      </c>
      <c r="B26" s="236">
        <v>4873</v>
      </c>
      <c r="C26" s="221">
        <f t="shared" si="0"/>
        <v>-111</v>
      </c>
      <c r="D26" s="222">
        <f t="shared" si="1"/>
        <v>-2.2271268057784913E-2</v>
      </c>
      <c r="E26" s="236">
        <v>4984</v>
      </c>
      <c r="F26" s="221">
        <f t="shared" si="2"/>
        <v>534</v>
      </c>
      <c r="G26" s="222">
        <f t="shared" si="3"/>
        <v>0.12</v>
      </c>
      <c r="H26" s="223">
        <v>4450</v>
      </c>
    </row>
    <row r="27" spans="1:8" s="231" customFormat="1" x14ac:dyDescent="0.25">
      <c r="A27" s="217" t="s">
        <v>40</v>
      </c>
      <c r="B27" s="216">
        <v>385</v>
      </c>
      <c r="C27" s="221">
        <f t="shared" si="0"/>
        <v>-42</v>
      </c>
      <c r="D27" s="222">
        <f t="shared" si="1"/>
        <v>-9.8360655737704916E-2</v>
      </c>
      <c r="E27" s="216">
        <v>427</v>
      </c>
      <c r="F27" s="221">
        <f t="shared" si="2"/>
        <v>18</v>
      </c>
      <c r="G27" s="222">
        <f t="shared" si="3"/>
        <v>4.4009779951100246E-2</v>
      </c>
      <c r="H27" s="220">
        <v>409</v>
      </c>
    </row>
    <row r="28" spans="1:8" s="231" customFormat="1" x14ac:dyDescent="0.25">
      <c r="A28" s="217" t="s">
        <v>41</v>
      </c>
      <c r="B28" s="216">
        <v>453</v>
      </c>
      <c r="C28" s="221">
        <f t="shared" si="0"/>
        <v>35</v>
      </c>
      <c r="D28" s="222">
        <f t="shared" si="1"/>
        <v>8.3732057416267949E-2</v>
      </c>
      <c r="E28" s="216">
        <v>418</v>
      </c>
      <c r="F28" s="221">
        <f t="shared" si="2"/>
        <v>61</v>
      </c>
      <c r="G28" s="222">
        <f t="shared" si="3"/>
        <v>0.17086834733893558</v>
      </c>
      <c r="H28" s="220">
        <v>357</v>
      </c>
    </row>
    <row r="29" spans="1:8" s="231" customFormat="1" x14ac:dyDescent="0.25">
      <c r="A29" s="217" t="s">
        <v>42</v>
      </c>
      <c r="B29" s="216">
        <v>561</v>
      </c>
      <c r="C29" s="221">
        <f t="shared" si="0"/>
        <v>203</v>
      </c>
      <c r="D29" s="222">
        <f t="shared" si="1"/>
        <v>0.56703910614525144</v>
      </c>
      <c r="E29" s="216">
        <v>358</v>
      </c>
      <c r="F29" s="221">
        <f t="shared" si="2"/>
        <v>-26</v>
      </c>
      <c r="G29" s="222">
        <f t="shared" si="3"/>
        <v>-6.7708333333333329E-2</v>
      </c>
      <c r="H29" s="220">
        <v>384</v>
      </c>
    </row>
    <row r="30" spans="1:8" s="231" customFormat="1" x14ac:dyDescent="0.25">
      <c r="A30" s="217" t="s">
        <v>43</v>
      </c>
      <c r="B30" s="216">
        <v>864</v>
      </c>
      <c r="C30" s="221">
        <f t="shared" si="0"/>
        <v>-1</v>
      </c>
      <c r="D30" s="222">
        <f t="shared" si="1"/>
        <v>-1.1560693641618498E-3</v>
      </c>
      <c r="E30" s="216">
        <v>865</v>
      </c>
      <c r="F30" s="221">
        <f t="shared" si="2"/>
        <v>63</v>
      </c>
      <c r="G30" s="222">
        <f t="shared" si="3"/>
        <v>7.8553615960099757E-2</v>
      </c>
      <c r="H30" s="220">
        <v>802</v>
      </c>
    </row>
    <row r="31" spans="1:8" s="231" customFormat="1" x14ac:dyDescent="0.25">
      <c r="A31" s="217" t="s">
        <v>44</v>
      </c>
      <c r="B31" s="216">
        <v>137</v>
      </c>
      <c r="C31" s="221">
        <f t="shared" si="0"/>
        <v>111</v>
      </c>
      <c r="D31" s="222">
        <f t="shared" si="1"/>
        <v>4.2692307692307692</v>
      </c>
      <c r="E31" s="216">
        <v>26</v>
      </c>
      <c r="F31" s="221">
        <f t="shared" si="2"/>
        <v>-102</v>
      </c>
      <c r="G31" s="222">
        <f t="shared" si="3"/>
        <v>-0.796875</v>
      </c>
      <c r="H31" s="220">
        <v>128</v>
      </c>
    </row>
    <row r="32" spans="1:8" s="231" customFormat="1" x14ac:dyDescent="0.25">
      <c r="A32" s="217" t="s">
        <v>45</v>
      </c>
      <c r="B32" s="216">
        <v>544</v>
      </c>
      <c r="C32" s="221">
        <f t="shared" si="0"/>
        <v>500</v>
      </c>
      <c r="D32" s="222">
        <f t="shared" si="1"/>
        <v>11.363636363636363</v>
      </c>
      <c r="E32" s="216">
        <v>44</v>
      </c>
      <c r="F32" s="221">
        <f t="shared" si="2"/>
        <v>-351</v>
      </c>
      <c r="G32" s="222">
        <f t="shared" si="3"/>
        <v>-0.88860759493670882</v>
      </c>
      <c r="H32" s="220">
        <v>395</v>
      </c>
    </row>
    <row r="33" spans="1:8" s="231" customFormat="1" x14ac:dyDescent="0.25">
      <c r="A33" s="217" t="s">
        <v>46</v>
      </c>
      <c r="B33" s="216">
        <v>7817</v>
      </c>
      <c r="C33" s="221">
        <f t="shared" si="0"/>
        <v>695</v>
      </c>
      <c r="D33" s="222">
        <f t="shared" si="1"/>
        <v>9.7584948048301035E-2</v>
      </c>
      <c r="E33" s="216">
        <v>7122</v>
      </c>
      <c r="F33" s="221">
        <f t="shared" si="2"/>
        <v>197</v>
      </c>
      <c r="G33" s="222">
        <f t="shared" si="3"/>
        <v>2.8447653429602888E-2</v>
      </c>
      <c r="H33" s="220">
        <v>6925</v>
      </c>
    </row>
    <row r="34" spans="1:8" s="231" customFormat="1" x14ac:dyDescent="0.25">
      <c r="A34" s="217" t="s">
        <v>47</v>
      </c>
      <c r="B34" s="216">
        <v>809</v>
      </c>
      <c r="C34" s="221">
        <f t="shared" si="0"/>
        <v>105</v>
      </c>
      <c r="D34" s="222">
        <f t="shared" si="1"/>
        <v>0.14914772727272727</v>
      </c>
      <c r="E34" s="216">
        <v>704</v>
      </c>
      <c r="F34" s="221">
        <f t="shared" si="2"/>
        <v>-173</v>
      </c>
      <c r="G34" s="222">
        <f t="shared" si="3"/>
        <v>-0.19726339794754846</v>
      </c>
      <c r="H34" s="220">
        <v>877</v>
      </c>
    </row>
    <row r="35" spans="1:8" s="231" customFormat="1" ht="16.5" thickBot="1" x14ac:dyDescent="0.3">
      <c r="A35" s="217" t="s">
        <v>48</v>
      </c>
      <c r="B35" s="239">
        <v>811</v>
      </c>
      <c r="C35" s="240">
        <f t="shared" si="0"/>
        <v>-510</v>
      </c>
      <c r="D35" s="241">
        <f t="shared" si="1"/>
        <v>-0.38607115821347465</v>
      </c>
      <c r="E35" s="239">
        <v>1321</v>
      </c>
      <c r="F35" s="240">
        <f t="shared" si="2"/>
        <v>-18</v>
      </c>
      <c r="G35" s="241">
        <f t="shared" si="3"/>
        <v>-1.344286781179985E-2</v>
      </c>
      <c r="H35" s="242">
        <v>1339</v>
      </c>
    </row>
    <row r="36" spans="1:8" s="231" customFormat="1" ht="16.5" thickTop="1" x14ac:dyDescent="0.25">
      <c r="A36" s="217" t="s">
        <v>49</v>
      </c>
      <c r="B36" s="216"/>
      <c r="C36" s="221"/>
      <c r="D36" s="222"/>
      <c r="E36" s="245"/>
      <c r="F36" s="221"/>
      <c r="G36" s="222"/>
      <c r="H36" s="246"/>
    </row>
    <row r="37" spans="1:8" s="231" customFormat="1" x14ac:dyDescent="0.25">
      <c r="A37" s="260" t="s">
        <v>51</v>
      </c>
      <c r="B37" s="244"/>
      <c r="C37" s="221">
        <f t="shared" si="0"/>
        <v>0</v>
      </c>
      <c r="D37" s="222">
        <f t="shared" si="1"/>
        <v>0</v>
      </c>
      <c r="E37" s="229"/>
      <c r="F37" s="221">
        <f t="shared" si="2"/>
        <v>0</v>
      </c>
      <c r="G37" s="222">
        <f t="shared" si="3"/>
        <v>0</v>
      </c>
      <c r="H37" s="229"/>
    </row>
    <row r="38" spans="1:8" s="231" customFormat="1" ht="31.5" x14ac:dyDescent="0.25">
      <c r="A38" s="248" t="s">
        <v>52</v>
      </c>
      <c r="B38" s="215">
        <v>0</v>
      </c>
      <c r="C38" s="221">
        <f t="shared" si="0"/>
        <v>0</v>
      </c>
      <c r="D38" s="222">
        <f t="shared" si="1"/>
        <v>0</v>
      </c>
      <c r="E38" s="215">
        <v>0</v>
      </c>
      <c r="F38" s="221">
        <f t="shared" si="2"/>
        <v>0</v>
      </c>
      <c r="G38" s="222">
        <f t="shared" si="3"/>
        <v>0</v>
      </c>
      <c r="H38" s="247">
        <v>0</v>
      </c>
    </row>
    <row r="39" spans="1:8" s="231" customFormat="1" ht="47.25" x14ac:dyDescent="0.25">
      <c r="A39" s="248" t="s">
        <v>53</v>
      </c>
      <c r="B39" s="216">
        <v>28</v>
      </c>
      <c r="C39" s="221">
        <f t="shared" si="0"/>
        <v>-3</v>
      </c>
      <c r="D39" s="222">
        <f t="shared" si="1"/>
        <v>-9.6774193548387094E-2</v>
      </c>
      <c r="E39" s="216">
        <v>31</v>
      </c>
      <c r="F39" s="221">
        <f t="shared" si="2"/>
        <v>-1</v>
      </c>
      <c r="G39" s="222">
        <f t="shared" si="3"/>
        <v>-3.125E-2</v>
      </c>
      <c r="H39" s="220">
        <v>32</v>
      </c>
    </row>
    <row r="40" spans="1:8" s="231" customFormat="1" x14ac:dyDescent="0.25">
      <c r="A40" s="224" t="s">
        <v>64</v>
      </c>
      <c r="B40" s="235"/>
      <c r="C40" s="221">
        <f t="shared" si="0"/>
        <v>0</v>
      </c>
      <c r="D40" s="222">
        <f t="shared" si="1"/>
        <v>0</v>
      </c>
      <c r="E40" s="235"/>
      <c r="F40" s="221">
        <f t="shared" si="2"/>
        <v>55</v>
      </c>
      <c r="G40" s="222">
        <f t="shared" si="3"/>
        <v>-1</v>
      </c>
      <c r="H40" s="220">
        <v>-55</v>
      </c>
    </row>
    <row r="41" spans="1:8" s="231" customFormat="1" x14ac:dyDescent="0.25">
      <c r="A41" s="217" t="s">
        <v>54</v>
      </c>
      <c r="B41" s="216">
        <v>0</v>
      </c>
      <c r="C41" s="221">
        <f t="shared" si="0"/>
        <v>0</v>
      </c>
      <c r="D41" s="222">
        <f t="shared" si="1"/>
        <v>0</v>
      </c>
      <c r="E41" s="216">
        <v>0</v>
      </c>
      <c r="F41" s="221">
        <f t="shared" si="2"/>
        <v>0</v>
      </c>
      <c r="G41" s="222">
        <f t="shared" si="3"/>
        <v>0</v>
      </c>
      <c r="H41" s="220">
        <v>0</v>
      </c>
    </row>
    <row r="42" spans="1:8" s="231" customFormat="1" x14ac:dyDescent="0.25">
      <c r="A42" s="217" t="s">
        <v>55</v>
      </c>
      <c r="B42" s="216">
        <v>3270</v>
      </c>
      <c r="C42" s="221">
        <f t="shared" si="0"/>
        <v>-1129</v>
      </c>
      <c r="D42" s="222">
        <f t="shared" si="1"/>
        <v>-0.25664923846328713</v>
      </c>
      <c r="E42" s="216">
        <v>4399</v>
      </c>
      <c r="F42" s="221">
        <f t="shared" si="2"/>
        <v>269</v>
      </c>
      <c r="G42" s="222">
        <f t="shared" si="3"/>
        <v>6.5133171912832924E-2</v>
      </c>
      <c r="H42" s="220">
        <v>4130</v>
      </c>
    </row>
    <row r="43" spans="1:8" s="231" customFormat="1" x14ac:dyDescent="0.25">
      <c r="A43" s="217" t="s">
        <v>56</v>
      </c>
      <c r="B43" s="216">
        <v>314</v>
      </c>
      <c r="C43" s="221">
        <f t="shared" si="0"/>
        <v>35</v>
      </c>
      <c r="D43" s="222">
        <f t="shared" si="1"/>
        <v>0.12544802867383512</v>
      </c>
      <c r="E43" s="216">
        <v>279</v>
      </c>
      <c r="F43" s="221">
        <f t="shared" si="2"/>
        <v>8</v>
      </c>
      <c r="G43" s="222">
        <f t="shared" si="3"/>
        <v>2.9520295202952029E-2</v>
      </c>
      <c r="H43" s="220">
        <v>271</v>
      </c>
    </row>
    <row r="44" spans="1:8" s="231" customFormat="1" x14ac:dyDescent="0.25">
      <c r="A44" s="217" t="s">
        <v>57</v>
      </c>
      <c r="B44" s="216">
        <v>3612</v>
      </c>
      <c r="C44" s="221">
        <f t="shared" si="0"/>
        <v>-1097</v>
      </c>
      <c r="D44" s="222">
        <f t="shared" si="1"/>
        <v>-0.23295816521554469</v>
      </c>
      <c r="E44" s="216">
        <v>4709</v>
      </c>
      <c r="F44" s="221">
        <f t="shared" si="2"/>
        <v>331</v>
      </c>
      <c r="G44" s="222">
        <f t="shared" si="3"/>
        <v>7.5605299223389683E-2</v>
      </c>
      <c r="H44" s="220">
        <v>4378</v>
      </c>
    </row>
    <row r="45" spans="1:8" s="231" customFormat="1" ht="16.5" thickBot="1" x14ac:dyDescent="0.3">
      <c r="A45" s="259" t="s">
        <v>58</v>
      </c>
      <c r="B45" s="239">
        <v>13049</v>
      </c>
      <c r="C45" s="240">
        <f t="shared" si="0"/>
        <v>-807</v>
      </c>
      <c r="D45" s="241">
        <f t="shared" si="1"/>
        <v>-5.8241916859122403E-2</v>
      </c>
      <c r="E45" s="239">
        <v>13856</v>
      </c>
      <c r="F45" s="240">
        <f t="shared" si="2"/>
        <v>337</v>
      </c>
      <c r="G45" s="241">
        <f t="shared" si="3"/>
        <v>2.4927879281011908E-2</v>
      </c>
      <c r="H45" s="242">
        <v>13519</v>
      </c>
    </row>
    <row r="46" spans="1:8" ht="16.5" thickTop="1" x14ac:dyDescent="0.25"/>
  </sheetData>
  <mergeCells count="3">
    <mergeCell ref="A1:H1"/>
    <mergeCell ref="A2:H2"/>
    <mergeCell ref="A3:H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showZeros="0" workbookViewId="0">
      <pane xSplit="1" ySplit="6" topLeftCell="B7" activePane="bottomRight" state="frozen"/>
      <selection pane="topRight" activeCell="B1" sqref="B1"/>
      <selection pane="bottomLeft" activeCell="A7" sqref="A7"/>
      <selection pane="bottomRight" activeCell="A7" sqref="A7"/>
    </sheetView>
  </sheetViews>
  <sheetFormatPr defaultRowHeight="15.75" x14ac:dyDescent="0.25"/>
  <cols>
    <col min="1" max="1" width="52.5" customWidth="1"/>
    <col min="2" max="8" width="12.75" customWidth="1"/>
  </cols>
  <sheetData>
    <row r="1" spans="1:8" ht="17.25" x14ac:dyDescent="0.25">
      <c r="A1" s="408" t="s">
        <v>1</v>
      </c>
      <c r="B1" s="409"/>
      <c r="C1" s="409"/>
      <c r="D1" s="409"/>
      <c r="E1" s="409"/>
      <c r="F1" s="409"/>
      <c r="G1" s="409"/>
      <c r="H1" s="409"/>
    </row>
    <row r="2" spans="1:8" ht="17.25" x14ac:dyDescent="0.25">
      <c r="A2" s="408" t="s">
        <v>317</v>
      </c>
      <c r="B2" s="409"/>
      <c r="C2" s="409"/>
      <c r="D2" s="409"/>
      <c r="E2" s="409"/>
      <c r="F2" s="409"/>
      <c r="G2" s="409"/>
      <c r="H2" s="409"/>
    </row>
    <row r="3" spans="1:8" ht="17.25" x14ac:dyDescent="0.25">
      <c r="A3" s="408" t="s">
        <v>112</v>
      </c>
      <c r="B3" s="409"/>
      <c r="C3" s="409"/>
      <c r="D3" s="409"/>
      <c r="E3" s="409"/>
      <c r="F3" s="409"/>
      <c r="G3" s="409"/>
      <c r="H3" s="409"/>
    </row>
    <row r="4" spans="1:8" ht="17.25" x14ac:dyDescent="0.25">
      <c r="A4" s="408" t="s">
        <v>59</v>
      </c>
      <c r="B4" s="409"/>
      <c r="C4" s="409"/>
      <c r="D4" s="409"/>
      <c r="E4" s="409"/>
      <c r="F4" s="409"/>
      <c r="G4" s="409"/>
      <c r="H4" s="409"/>
    </row>
    <row r="5" spans="1:8" x14ac:dyDescent="0.25">
      <c r="A5" s="417" t="s">
        <v>77</v>
      </c>
      <c r="B5" s="419"/>
      <c r="C5" s="420"/>
      <c r="D5" s="420"/>
      <c r="E5" s="420"/>
      <c r="F5" s="420"/>
      <c r="G5" s="420"/>
      <c r="H5" s="421"/>
    </row>
    <row r="6" spans="1:8" x14ac:dyDescent="0.25">
      <c r="A6" s="418"/>
      <c r="B6" s="41" t="s">
        <v>20</v>
      </c>
      <c r="C6" s="41" t="s">
        <v>315</v>
      </c>
      <c r="D6" s="181" t="s">
        <v>316</v>
      </c>
      <c r="E6" s="41" t="s">
        <v>21</v>
      </c>
      <c r="F6" s="41" t="s">
        <v>315</v>
      </c>
      <c r="G6" s="181" t="s">
        <v>316</v>
      </c>
      <c r="H6" s="181" t="s">
        <v>61</v>
      </c>
    </row>
    <row r="7" spans="1:8" x14ac:dyDescent="0.25">
      <c r="A7" s="258" t="s">
        <v>79</v>
      </c>
      <c r="B7" s="223">
        <v>42151</v>
      </c>
      <c r="C7" s="221">
        <f>B7-E7</f>
        <v>2748</v>
      </c>
      <c r="D7" s="222">
        <f>IFERROR(C7/E7,0)</f>
        <v>6.9740882673908072E-2</v>
      </c>
      <c r="E7" s="223">
        <v>39403</v>
      </c>
      <c r="F7" s="221">
        <f>E7-H7</f>
        <v>-125</v>
      </c>
      <c r="G7" s="222">
        <f>IFERROR(F7/H7,0)</f>
        <v>-3.1623153207852661E-3</v>
      </c>
      <c r="H7" s="223">
        <v>39528</v>
      </c>
    </row>
    <row r="8" spans="1:8" x14ac:dyDescent="0.25">
      <c r="A8" s="224" t="s">
        <v>80</v>
      </c>
      <c r="B8" s="220">
        <v>32275</v>
      </c>
      <c r="C8" s="221">
        <f t="shared" ref="C8:C22" si="0">B8-E8</f>
        <v>2312</v>
      </c>
      <c r="D8" s="222">
        <f t="shared" ref="D8:D22" si="1">IFERROR(C8/E8,0)</f>
        <v>7.7161832927276977E-2</v>
      </c>
      <c r="E8" s="220">
        <v>29963</v>
      </c>
      <c r="F8" s="221">
        <f t="shared" ref="F8:F22" si="2">E8-H8</f>
        <v>-371</v>
      </c>
      <c r="G8" s="222">
        <f t="shared" ref="G8:G22" si="3">IFERROR(F8/H8,0)</f>
        <v>-1.2230500428562009E-2</v>
      </c>
      <c r="H8" s="220">
        <v>30334</v>
      </c>
    </row>
    <row r="9" spans="1:8" x14ac:dyDescent="0.25">
      <c r="A9" s="224" t="s">
        <v>81</v>
      </c>
      <c r="B9" s="220">
        <v>0</v>
      </c>
      <c r="C9" s="221">
        <f t="shared" si="0"/>
        <v>0</v>
      </c>
      <c r="D9" s="222">
        <f t="shared" si="1"/>
        <v>0</v>
      </c>
      <c r="E9" s="220">
        <v>0</v>
      </c>
      <c r="F9" s="221">
        <f t="shared" si="2"/>
        <v>-3</v>
      </c>
      <c r="G9" s="222">
        <f t="shared" si="3"/>
        <v>-1</v>
      </c>
      <c r="H9" s="220">
        <v>3</v>
      </c>
    </row>
    <row r="10" spans="1:8" x14ac:dyDescent="0.25">
      <c r="A10" s="224" t="s">
        <v>82</v>
      </c>
      <c r="B10" s="220">
        <v>9876</v>
      </c>
      <c r="C10" s="221">
        <f t="shared" si="0"/>
        <v>436</v>
      </c>
      <c r="D10" s="222">
        <f t="shared" si="1"/>
        <v>4.6186440677966102E-2</v>
      </c>
      <c r="E10" s="220">
        <v>9440</v>
      </c>
      <c r="F10" s="221">
        <f t="shared" si="2"/>
        <v>249</v>
      </c>
      <c r="G10" s="222">
        <f t="shared" si="3"/>
        <v>2.7091720161027091E-2</v>
      </c>
      <c r="H10" s="220">
        <v>9191</v>
      </c>
    </row>
    <row r="11" spans="1:8" x14ac:dyDescent="0.25">
      <c r="A11" s="224" t="s">
        <v>83</v>
      </c>
      <c r="B11" s="220">
        <v>8023</v>
      </c>
      <c r="C11" s="221">
        <f t="shared" si="0"/>
        <v>476</v>
      </c>
      <c r="D11" s="222">
        <f t="shared" si="1"/>
        <v>6.3071419106929899E-2</v>
      </c>
      <c r="E11" s="220">
        <v>7547</v>
      </c>
      <c r="F11" s="221">
        <f t="shared" si="2"/>
        <v>-71</v>
      </c>
      <c r="G11" s="222">
        <f t="shared" si="3"/>
        <v>-9.3200315043318448E-3</v>
      </c>
      <c r="H11" s="220">
        <v>7618</v>
      </c>
    </row>
    <row r="12" spans="1:8" x14ac:dyDescent="0.25">
      <c r="A12" s="224"/>
      <c r="B12" s="220">
        <v>10</v>
      </c>
      <c r="C12" s="221">
        <f t="shared" si="0"/>
        <v>-29</v>
      </c>
      <c r="D12" s="222">
        <f t="shared" si="1"/>
        <v>-0.74358974358974361</v>
      </c>
      <c r="E12" s="220">
        <v>39</v>
      </c>
      <c r="F12" s="221">
        <f t="shared" si="2"/>
        <v>-159</v>
      </c>
      <c r="G12" s="222">
        <f t="shared" si="3"/>
        <v>-0.80303030303030298</v>
      </c>
      <c r="H12" s="220">
        <v>198</v>
      </c>
    </row>
    <row r="13" spans="1:8" ht="16.5" thickBot="1" x14ac:dyDescent="0.3">
      <c r="A13" s="224" t="s">
        <v>85</v>
      </c>
      <c r="B13" s="225">
        <v>1843</v>
      </c>
      <c r="C13" s="226">
        <f t="shared" si="0"/>
        <v>-11</v>
      </c>
      <c r="D13" s="227">
        <f t="shared" si="1"/>
        <v>-5.9331175836030208E-3</v>
      </c>
      <c r="E13" s="228">
        <v>1854</v>
      </c>
      <c r="F13" s="226">
        <f t="shared" si="2"/>
        <v>479</v>
      </c>
      <c r="G13" s="227">
        <f t="shared" si="3"/>
        <v>0.34836363636363638</v>
      </c>
      <c r="H13" s="228">
        <v>1375</v>
      </c>
    </row>
    <row r="14" spans="1:8" ht="16.5" thickTop="1" x14ac:dyDescent="0.25">
      <c r="A14" s="258" t="s">
        <v>88</v>
      </c>
      <c r="B14" s="229"/>
      <c r="C14" s="221">
        <f t="shared" si="0"/>
        <v>0</v>
      </c>
      <c r="D14" s="222">
        <f t="shared" si="1"/>
        <v>0</v>
      </c>
      <c r="E14" s="229"/>
      <c r="F14" s="221">
        <f t="shared" si="2"/>
        <v>0</v>
      </c>
      <c r="G14" s="222">
        <f t="shared" si="3"/>
        <v>0</v>
      </c>
      <c r="H14" s="229"/>
    </row>
    <row r="15" spans="1:8" x14ac:dyDescent="0.25">
      <c r="A15" s="224" t="s">
        <v>89</v>
      </c>
      <c r="B15" s="220">
        <v>1</v>
      </c>
      <c r="C15" s="221">
        <f t="shared" si="0"/>
        <v>-2</v>
      </c>
      <c r="D15" s="222">
        <f t="shared" si="1"/>
        <v>-0.66666666666666663</v>
      </c>
      <c r="E15" s="220">
        <v>3</v>
      </c>
      <c r="F15" s="221">
        <f t="shared" si="2"/>
        <v>1</v>
      </c>
      <c r="G15" s="222">
        <f t="shared" si="3"/>
        <v>0.5</v>
      </c>
      <c r="H15" s="220">
        <v>2</v>
      </c>
    </row>
    <row r="16" spans="1:8" x14ac:dyDescent="0.25">
      <c r="A16" s="224" t="s">
        <v>90</v>
      </c>
      <c r="B16" s="220">
        <v>48</v>
      </c>
      <c r="C16" s="221">
        <f t="shared" si="0"/>
        <v>17</v>
      </c>
      <c r="D16" s="222">
        <f t="shared" si="1"/>
        <v>0.54838709677419351</v>
      </c>
      <c r="E16" s="220">
        <v>31</v>
      </c>
      <c r="F16" s="221">
        <f t="shared" si="2"/>
        <v>18</v>
      </c>
      <c r="G16" s="222">
        <f t="shared" si="3"/>
        <v>1.3846153846153846</v>
      </c>
      <c r="H16" s="220">
        <v>13</v>
      </c>
    </row>
    <row r="17" spans="1:8" x14ac:dyDescent="0.25">
      <c r="A17" s="224" t="s">
        <v>91</v>
      </c>
      <c r="B17" s="220">
        <v>-75</v>
      </c>
      <c r="C17" s="221">
        <f t="shared" si="0"/>
        <v>-3</v>
      </c>
      <c r="D17" s="222">
        <f t="shared" si="1"/>
        <v>4.1666666666666664E-2</v>
      </c>
      <c r="E17" s="220">
        <v>-72</v>
      </c>
      <c r="F17" s="221">
        <f t="shared" si="2"/>
        <v>8</v>
      </c>
      <c r="G17" s="222">
        <f t="shared" si="3"/>
        <v>-0.1</v>
      </c>
      <c r="H17" s="220">
        <v>-80</v>
      </c>
    </row>
    <row r="18" spans="1:8" ht="31.5" x14ac:dyDescent="0.25">
      <c r="A18" s="219" t="s">
        <v>92</v>
      </c>
      <c r="B18" s="220">
        <v>1817</v>
      </c>
      <c r="C18" s="221">
        <f t="shared" si="0"/>
        <v>1</v>
      </c>
      <c r="D18" s="222">
        <f t="shared" si="1"/>
        <v>5.506607929515419E-4</v>
      </c>
      <c r="E18" s="220">
        <v>1816</v>
      </c>
      <c r="F18" s="221">
        <f t="shared" si="2"/>
        <v>506</v>
      </c>
      <c r="G18" s="222">
        <f t="shared" si="3"/>
        <v>0.38625954198473283</v>
      </c>
      <c r="H18" s="220">
        <v>1310</v>
      </c>
    </row>
    <row r="19" spans="1:8" x14ac:dyDescent="0.25">
      <c r="A19" s="224" t="s">
        <v>93</v>
      </c>
      <c r="B19" s="220">
        <v>818</v>
      </c>
      <c r="C19" s="221">
        <f t="shared" si="0"/>
        <v>209</v>
      </c>
      <c r="D19" s="222">
        <f t="shared" si="1"/>
        <v>0.34318555008210183</v>
      </c>
      <c r="E19" s="220">
        <v>609</v>
      </c>
      <c r="F19" s="221">
        <f t="shared" si="2"/>
        <v>106</v>
      </c>
      <c r="G19" s="222">
        <f t="shared" si="3"/>
        <v>0.21073558648111332</v>
      </c>
      <c r="H19" s="220">
        <v>503</v>
      </c>
    </row>
    <row r="20" spans="1:8" x14ac:dyDescent="0.25">
      <c r="A20" s="224" t="s">
        <v>94</v>
      </c>
      <c r="B20" s="220">
        <v>999</v>
      </c>
      <c r="C20" s="221">
        <f t="shared" si="0"/>
        <v>-208</v>
      </c>
      <c r="D20" s="222">
        <f t="shared" si="1"/>
        <v>-0.17232808616404308</v>
      </c>
      <c r="E20" s="220">
        <v>1207</v>
      </c>
      <c r="F20" s="221">
        <f t="shared" si="2"/>
        <v>400</v>
      </c>
      <c r="G20" s="222">
        <f t="shared" si="3"/>
        <v>0.49566294919454773</v>
      </c>
      <c r="H20" s="220">
        <v>807</v>
      </c>
    </row>
    <row r="21" spans="1:8" ht="31.5" x14ac:dyDescent="0.25">
      <c r="A21" s="219" t="s">
        <v>96</v>
      </c>
      <c r="B21" s="220">
        <v>1</v>
      </c>
      <c r="C21" s="221">
        <f t="shared" si="0"/>
        <v>-20</v>
      </c>
      <c r="D21" s="222">
        <f t="shared" si="1"/>
        <v>-0.95238095238095233</v>
      </c>
      <c r="E21" s="220">
        <v>21</v>
      </c>
      <c r="F21" s="221">
        <f t="shared" si="2"/>
        <v>-69</v>
      </c>
      <c r="G21" s="222">
        <f t="shared" si="3"/>
        <v>-0.76666666666666672</v>
      </c>
      <c r="H21" s="220">
        <v>90</v>
      </c>
    </row>
    <row r="22" spans="1:8" ht="16.5" thickBot="1" x14ac:dyDescent="0.3">
      <c r="A22" s="257" t="s">
        <v>97</v>
      </c>
      <c r="B22" s="230">
        <v>1000</v>
      </c>
      <c r="C22" s="226">
        <f t="shared" si="0"/>
        <v>-228</v>
      </c>
      <c r="D22" s="227">
        <f t="shared" si="1"/>
        <v>-0.18566775244299674</v>
      </c>
      <c r="E22" s="230">
        <v>1228</v>
      </c>
      <c r="F22" s="226">
        <f t="shared" si="2"/>
        <v>331</v>
      </c>
      <c r="G22" s="227">
        <f t="shared" si="3"/>
        <v>0.36900780379041248</v>
      </c>
      <c r="H22" s="230">
        <v>897</v>
      </c>
    </row>
    <row r="23" spans="1:8" ht="16.5" thickTop="1" x14ac:dyDescent="0.25"/>
  </sheetData>
  <mergeCells count="6">
    <mergeCell ref="A1:H1"/>
    <mergeCell ref="A2:H2"/>
    <mergeCell ref="A3:H3"/>
    <mergeCell ref="A4:H4"/>
    <mergeCell ref="A5:A6"/>
    <mergeCell ref="B5:H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Z49"/>
  <sheetViews>
    <sheetView workbookViewId="0">
      <pane xSplit="1" ySplit="6" topLeftCell="B13" activePane="bottomRight" state="frozen"/>
      <selection pane="topRight" activeCell="B1" sqref="B1"/>
      <selection pane="bottomLeft" activeCell="A7" sqref="A7"/>
      <selection pane="bottomRight" activeCell="F22" sqref="F22"/>
    </sheetView>
  </sheetViews>
  <sheetFormatPr defaultColWidth="10.875" defaultRowHeight="15.75" x14ac:dyDescent="0.25"/>
  <cols>
    <col min="1" max="1" width="77.875" style="36" customWidth="1"/>
    <col min="2" max="2" width="9.375" style="36" customWidth="1"/>
    <col min="3" max="3" width="7.5" style="36" customWidth="1"/>
    <col min="4" max="4" width="10.875" style="36"/>
    <col min="5" max="5" width="6" style="36" customWidth="1"/>
    <col min="6" max="6" width="13.5" style="36" customWidth="1"/>
    <col min="7" max="7" width="10.875" style="36"/>
    <col min="8" max="8" width="14.5" style="36" bestFit="1" customWidth="1"/>
    <col min="9" max="16384" width="10.875" style="36"/>
  </cols>
  <sheetData>
    <row r="1" spans="1:10" ht="26.25" x14ac:dyDescent="0.4">
      <c r="A1" s="343" t="s">
        <v>1</v>
      </c>
      <c r="B1" s="344"/>
      <c r="C1" s="344"/>
      <c r="D1" s="344"/>
      <c r="E1" s="344"/>
      <c r="F1" s="345"/>
      <c r="G1" s="80"/>
      <c r="H1" s="80"/>
      <c r="I1" s="80"/>
      <c r="J1" s="80"/>
    </row>
    <row r="2" spans="1:10" ht="26.25" x14ac:dyDescent="0.4">
      <c r="A2" s="346" t="s">
        <v>8</v>
      </c>
      <c r="B2" s="336"/>
      <c r="C2" s="336"/>
      <c r="D2" s="336"/>
      <c r="E2" s="336"/>
      <c r="F2" s="347"/>
      <c r="G2" s="80"/>
      <c r="H2" s="80"/>
      <c r="I2" s="80"/>
      <c r="J2" s="80"/>
    </row>
    <row r="3" spans="1:10" ht="26.25" x14ac:dyDescent="0.4">
      <c r="A3" s="346" t="s">
        <v>112</v>
      </c>
      <c r="B3" s="336"/>
      <c r="C3" s="336"/>
      <c r="D3" s="336"/>
      <c r="E3" s="336"/>
      <c r="F3" s="347"/>
      <c r="G3" s="80"/>
      <c r="H3" s="80"/>
      <c r="I3" s="80"/>
      <c r="J3" s="80"/>
    </row>
    <row r="4" spans="1:10" ht="27" thickBot="1" x14ac:dyDescent="0.45">
      <c r="A4" s="355" t="s">
        <v>59</v>
      </c>
      <c r="B4" s="356"/>
      <c r="C4" s="356"/>
      <c r="D4" s="356"/>
      <c r="E4" s="356"/>
      <c r="F4" s="357"/>
      <c r="G4" s="80"/>
      <c r="H4" s="74"/>
      <c r="I4" s="74"/>
      <c r="J4" s="74"/>
    </row>
    <row r="5" spans="1:10" ht="15.95" customHeight="1" x14ac:dyDescent="0.25">
      <c r="A5" s="348" t="s">
        <v>77</v>
      </c>
      <c r="B5" s="350" t="s">
        <v>78</v>
      </c>
      <c r="C5" s="351"/>
      <c r="D5" s="351"/>
      <c r="E5" s="351"/>
      <c r="F5" s="352"/>
    </row>
    <row r="6" spans="1:10" x14ac:dyDescent="0.25">
      <c r="A6" s="349"/>
      <c r="B6" s="353" t="s">
        <v>20</v>
      </c>
      <c r="C6" s="354"/>
      <c r="D6" s="353" t="s">
        <v>21</v>
      </c>
      <c r="E6" s="354"/>
      <c r="F6" s="114" t="s">
        <v>61</v>
      </c>
    </row>
    <row r="7" spans="1:10" x14ac:dyDescent="0.25">
      <c r="A7" s="117" t="s">
        <v>79</v>
      </c>
      <c r="B7" s="55">
        <v>42151</v>
      </c>
      <c r="C7" s="92"/>
      <c r="D7" s="55">
        <v>39403</v>
      </c>
      <c r="E7" s="92"/>
      <c r="F7" s="56">
        <v>39528</v>
      </c>
    </row>
    <row r="8" spans="1:10" x14ac:dyDescent="0.25">
      <c r="A8" s="115" t="s">
        <v>80</v>
      </c>
      <c r="B8" s="57">
        <v>32275</v>
      </c>
      <c r="C8" s="92"/>
      <c r="D8" s="57">
        <v>29963</v>
      </c>
      <c r="E8" s="92"/>
      <c r="F8" s="58">
        <v>30334</v>
      </c>
      <c r="H8" s="131">
        <f>B8</f>
        <v>32275</v>
      </c>
      <c r="I8" s="36">
        <f>H8*2</f>
        <v>64550</v>
      </c>
    </row>
    <row r="9" spans="1:10" x14ac:dyDescent="0.25">
      <c r="A9" s="115" t="s">
        <v>81</v>
      </c>
      <c r="B9" s="57">
        <v>0</v>
      </c>
      <c r="C9" s="92"/>
      <c r="D9" s="57">
        <v>0</v>
      </c>
      <c r="E9" s="92"/>
      <c r="F9" s="58">
        <v>3</v>
      </c>
      <c r="H9" s="131">
        <f>('Historical Balance Sheets'!B10+'Historical Balance Sheets'!C10)</f>
        <v>10073</v>
      </c>
      <c r="I9" s="131">
        <f>H9</f>
        <v>10073</v>
      </c>
    </row>
    <row r="10" spans="1:10" x14ac:dyDescent="0.25">
      <c r="A10" s="115" t="s">
        <v>82</v>
      </c>
      <c r="B10" s="57">
        <v>9876</v>
      </c>
      <c r="C10" s="92"/>
      <c r="D10" s="57">
        <v>9440</v>
      </c>
      <c r="E10" s="92"/>
      <c r="F10" s="58">
        <v>9191</v>
      </c>
      <c r="H10" s="36">
        <f>H9/2</f>
        <v>5036.5</v>
      </c>
      <c r="I10" s="36">
        <f>I8/I9</f>
        <v>6.408219994043483</v>
      </c>
    </row>
    <row r="11" spans="1:10" x14ac:dyDescent="0.25">
      <c r="A11" s="115" t="s">
        <v>83</v>
      </c>
      <c r="B11" s="57">
        <v>8023</v>
      </c>
      <c r="C11" s="92"/>
      <c r="D11" s="57">
        <v>7547</v>
      </c>
      <c r="E11" s="92"/>
      <c r="F11" s="58">
        <v>7618</v>
      </c>
      <c r="H11" s="209">
        <f>H8/H10</f>
        <v>6.408219994043483</v>
      </c>
    </row>
    <row r="12" spans="1:10" x14ac:dyDescent="0.25">
      <c r="A12" s="115"/>
      <c r="B12" s="57">
        <v>10</v>
      </c>
      <c r="C12" s="92"/>
      <c r="D12" s="57">
        <v>39</v>
      </c>
      <c r="E12" s="92"/>
      <c r="F12" s="58">
        <v>198</v>
      </c>
    </row>
    <row r="13" spans="1:10" ht="16.5" thickBot="1" x14ac:dyDescent="0.3">
      <c r="A13" s="115" t="s">
        <v>85</v>
      </c>
      <c r="B13" s="132">
        <f>B7-B8-B9-B11-B12</f>
        <v>1843</v>
      </c>
      <c r="C13" s="116" t="s">
        <v>86</v>
      </c>
      <c r="D13" s="133">
        <f>D7-D8-D9-D11-D12</f>
        <v>1854</v>
      </c>
      <c r="E13" s="116" t="s">
        <v>87</v>
      </c>
      <c r="F13" s="134">
        <f>F7-F8-F9-F11-F12</f>
        <v>1375</v>
      </c>
    </row>
    <row r="14" spans="1:10" ht="16.5" thickTop="1" x14ac:dyDescent="0.25">
      <c r="A14" s="117" t="s">
        <v>88</v>
      </c>
      <c r="B14" s="92"/>
      <c r="C14" s="92"/>
      <c r="D14" s="92"/>
      <c r="E14" s="92"/>
      <c r="F14" s="118"/>
    </row>
    <row r="15" spans="1:10" x14ac:dyDescent="0.25">
      <c r="A15" s="115" t="s">
        <v>89</v>
      </c>
      <c r="B15" s="57">
        <v>1</v>
      </c>
      <c r="C15" s="92"/>
      <c r="D15" s="57">
        <v>3</v>
      </c>
      <c r="E15" s="92"/>
      <c r="F15" s="58">
        <v>2</v>
      </c>
    </row>
    <row r="16" spans="1:10" x14ac:dyDescent="0.25">
      <c r="A16" s="115" t="s">
        <v>90</v>
      </c>
      <c r="B16" s="57">
        <v>48</v>
      </c>
      <c r="C16" s="92"/>
      <c r="D16" s="57">
        <v>31</v>
      </c>
      <c r="E16" s="92"/>
      <c r="F16" s="58">
        <v>13</v>
      </c>
    </row>
    <row r="17" spans="1:8" x14ac:dyDescent="0.25">
      <c r="A17" s="115" t="s">
        <v>91</v>
      </c>
      <c r="B17" s="57">
        <v>-75</v>
      </c>
      <c r="C17" s="92"/>
      <c r="D17" s="57">
        <v>-72</v>
      </c>
      <c r="E17" s="92"/>
      <c r="F17" s="58">
        <v>-80</v>
      </c>
    </row>
    <row r="18" spans="1:8" x14ac:dyDescent="0.25">
      <c r="A18" s="115" t="s">
        <v>92</v>
      </c>
      <c r="B18" s="57">
        <v>1817</v>
      </c>
      <c r="C18" s="92"/>
      <c r="D18" s="57">
        <v>1816</v>
      </c>
      <c r="E18" s="92"/>
      <c r="F18" s="58">
        <v>1310</v>
      </c>
    </row>
    <row r="19" spans="1:8" x14ac:dyDescent="0.25">
      <c r="A19" s="115" t="s">
        <v>93</v>
      </c>
      <c r="B19" s="57">
        <v>818</v>
      </c>
      <c r="C19" s="92"/>
      <c r="D19" s="57">
        <v>609</v>
      </c>
      <c r="E19" s="92"/>
      <c r="F19" s="58">
        <v>503</v>
      </c>
    </row>
    <row r="20" spans="1:8" x14ac:dyDescent="0.25">
      <c r="A20" s="115" t="s">
        <v>94</v>
      </c>
      <c r="B20" s="57">
        <v>999</v>
      </c>
      <c r="C20" s="116" t="s">
        <v>95</v>
      </c>
      <c r="D20" s="57">
        <v>1207</v>
      </c>
      <c r="E20" s="92"/>
      <c r="F20" s="58">
        <v>807</v>
      </c>
    </row>
    <row r="21" spans="1:8" x14ac:dyDescent="0.25">
      <c r="A21" s="115" t="s">
        <v>96</v>
      </c>
      <c r="B21" s="57">
        <v>1</v>
      </c>
      <c r="C21" s="92"/>
      <c r="D21" s="57">
        <v>21</v>
      </c>
      <c r="E21" s="92"/>
      <c r="F21" s="58">
        <v>90</v>
      </c>
    </row>
    <row r="22" spans="1:8" ht="16.5" thickBot="1" x14ac:dyDescent="0.3">
      <c r="A22" s="115" t="s">
        <v>97</v>
      </c>
      <c r="B22" s="135">
        <f>B20+B21</f>
        <v>1000</v>
      </c>
      <c r="C22" s="92"/>
      <c r="D22" s="135">
        <f>D20+D21</f>
        <v>1228</v>
      </c>
      <c r="E22" s="92"/>
      <c r="F22" s="136">
        <f>F20+F21</f>
        <v>897</v>
      </c>
      <c r="G22" s="131"/>
    </row>
    <row r="23" spans="1:8" ht="16.5" thickTop="1" x14ac:dyDescent="0.25">
      <c r="A23" s="117" t="s">
        <v>98</v>
      </c>
      <c r="B23" s="92"/>
      <c r="C23" s="92"/>
      <c r="D23" s="92"/>
      <c r="E23" s="92"/>
      <c r="F23" s="118"/>
    </row>
    <row r="24" spans="1:8" x14ac:dyDescent="0.25">
      <c r="A24" s="115" t="s">
        <v>99</v>
      </c>
      <c r="B24" s="59">
        <v>3.33</v>
      </c>
      <c r="C24" s="92"/>
      <c r="D24" s="59">
        <v>3.79</v>
      </c>
      <c r="E24" s="92"/>
      <c r="F24" s="60">
        <v>2.33</v>
      </c>
      <c r="G24" s="137"/>
      <c r="H24" s="211"/>
    </row>
    <row r="25" spans="1:8" x14ac:dyDescent="0.25">
      <c r="A25" s="115" t="s">
        <v>100</v>
      </c>
      <c r="B25" s="57">
        <v>0</v>
      </c>
      <c r="C25" s="92"/>
      <c r="D25" s="119">
        <v>7.0000000000000007E-2</v>
      </c>
      <c r="E25" s="92"/>
      <c r="F25" s="120">
        <v>0.26</v>
      </c>
      <c r="H25" s="211"/>
    </row>
    <row r="26" spans="1:8" ht="16.5" thickBot="1" x14ac:dyDescent="0.3">
      <c r="A26" s="115" t="s">
        <v>98</v>
      </c>
      <c r="B26" s="138">
        <f>SUM(B24:B25)</f>
        <v>3.33</v>
      </c>
      <c r="C26" s="92"/>
      <c r="D26" s="138">
        <f>SUM(D24:D25)</f>
        <v>3.86</v>
      </c>
      <c r="E26" s="92"/>
      <c r="F26" s="139">
        <f>SUM(F24:F25)</f>
        <v>2.59</v>
      </c>
      <c r="H26" s="211"/>
    </row>
    <row r="27" spans="1:8" ht="16.5" thickTop="1" x14ac:dyDescent="0.25">
      <c r="A27" s="117" t="s">
        <v>101</v>
      </c>
      <c r="B27" s="92"/>
      <c r="C27" s="92"/>
      <c r="D27" s="92"/>
      <c r="E27" s="92"/>
      <c r="F27" s="118"/>
    </row>
    <row r="28" spans="1:8" x14ac:dyDescent="0.25">
      <c r="A28" s="115" t="s">
        <v>99</v>
      </c>
      <c r="B28" s="119">
        <v>3.26</v>
      </c>
      <c r="C28" s="92"/>
      <c r="D28" s="119">
        <v>3.74</v>
      </c>
      <c r="E28" s="92"/>
      <c r="F28" s="120">
        <v>2.2999999999999998</v>
      </c>
    </row>
    <row r="29" spans="1:8" x14ac:dyDescent="0.25">
      <c r="A29" s="115" t="s">
        <v>100</v>
      </c>
      <c r="B29" s="57">
        <v>0</v>
      </c>
      <c r="C29" s="92"/>
      <c r="D29" s="119">
        <v>7.0000000000000007E-2</v>
      </c>
      <c r="E29" s="92"/>
      <c r="F29" s="120">
        <v>0.26</v>
      </c>
    </row>
    <row r="30" spans="1:8" x14ac:dyDescent="0.25">
      <c r="A30" s="115" t="s">
        <v>101</v>
      </c>
      <c r="B30" s="140">
        <f>SUM(B28:B29)</f>
        <v>3.26</v>
      </c>
      <c r="C30" s="116" t="s">
        <v>102</v>
      </c>
      <c r="D30" s="140">
        <f>SUM(D28:D29)</f>
        <v>3.81</v>
      </c>
      <c r="E30" s="116" t="s">
        <v>102</v>
      </c>
      <c r="F30" s="141">
        <f>SUM(F28:F29)</f>
        <v>2.5599999999999996</v>
      </c>
      <c r="G30" s="137"/>
    </row>
    <row r="31" spans="1:8" x14ac:dyDescent="0.25">
      <c r="A31" s="117" t="s">
        <v>103</v>
      </c>
      <c r="B31" s="92"/>
      <c r="C31" s="92"/>
      <c r="D31" s="92"/>
      <c r="E31" s="92"/>
      <c r="F31" s="118"/>
    </row>
    <row r="32" spans="1:8" x14ac:dyDescent="0.25">
      <c r="A32" s="115" t="s">
        <v>104</v>
      </c>
      <c r="B32" s="121">
        <v>300.39999999999998</v>
      </c>
      <c r="C32" s="92"/>
      <c r="D32" s="121">
        <v>318.5</v>
      </c>
      <c r="E32" s="92"/>
      <c r="F32" s="122">
        <v>346.5</v>
      </c>
      <c r="G32" s="142"/>
      <c r="H32" s="142"/>
    </row>
    <row r="33" spans="1:182" x14ac:dyDescent="0.25">
      <c r="A33" s="115" t="s">
        <v>105</v>
      </c>
      <c r="B33" s="121">
        <v>307.10000000000002</v>
      </c>
      <c r="C33" s="92"/>
      <c r="D33" s="121">
        <v>322.60000000000002</v>
      </c>
      <c r="E33" s="92"/>
      <c r="F33" s="122">
        <v>350.7</v>
      </c>
      <c r="G33" s="143"/>
    </row>
    <row r="34" spans="1:182" ht="16.5" thickBot="1" x14ac:dyDescent="0.3">
      <c r="A34" s="363"/>
      <c r="B34" s="364"/>
      <c r="C34" s="364"/>
      <c r="D34" s="364"/>
      <c r="E34" s="364"/>
      <c r="F34" s="365"/>
      <c r="G34" s="142"/>
    </row>
    <row r="35" spans="1:182" s="81" customFormat="1" ht="30" customHeight="1" x14ac:dyDescent="0.25">
      <c r="A35" s="358" t="s">
        <v>150</v>
      </c>
      <c r="B35" s="360" t="s">
        <v>78</v>
      </c>
      <c r="C35" s="360"/>
      <c r="D35" s="360"/>
      <c r="E35" s="360"/>
      <c r="F35" s="361"/>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c r="AU35" s="82"/>
      <c r="AV35" s="82"/>
      <c r="AW35" s="82"/>
      <c r="AX35" s="82"/>
      <c r="AY35" s="82"/>
      <c r="AZ35" s="82"/>
      <c r="BA35" s="82"/>
      <c r="BB35" s="82"/>
      <c r="BC35" s="82"/>
      <c r="BD35" s="82"/>
      <c r="BE35" s="82"/>
      <c r="BF35" s="82"/>
      <c r="BG35" s="82"/>
      <c r="BH35" s="82"/>
      <c r="BI35" s="82"/>
      <c r="BJ35" s="82"/>
      <c r="BK35" s="82"/>
      <c r="BL35" s="82"/>
      <c r="BM35" s="82"/>
      <c r="BN35" s="82"/>
      <c r="BO35" s="82"/>
      <c r="BP35" s="82"/>
      <c r="BQ35" s="82"/>
      <c r="BR35" s="82"/>
      <c r="BS35" s="82"/>
      <c r="BT35" s="82"/>
      <c r="BU35" s="82"/>
      <c r="BV35" s="82"/>
      <c r="BW35" s="82"/>
      <c r="BX35" s="82"/>
      <c r="BY35" s="82"/>
      <c r="BZ35" s="82"/>
      <c r="CA35" s="82"/>
      <c r="CB35" s="82"/>
      <c r="CC35" s="82"/>
      <c r="CD35" s="82"/>
      <c r="CE35" s="82"/>
      <c r="CF35" s="82"/>
      <c r="CG35" s="82"/>
      <c r="CH35" s="82"/>
      <c r="CI35" s="82"/>
      <c r="CJ35" s="82"/>
      <c r="CK35" s="82"/>
      <c r="CL35" s="82"/>
      <c r="CM35" s="82"/>
      <c r="CN35" s="82"/>
      <c r="CO35" s="82"/>
      <c r="CP35" s="82"/>
      <c r="CQ35" s="82"/>
      <c r="CR35" s="82"/>
      <c r="CS35" s="82"/>
      <c r="CT35" s="82"/>
      <c r="CU35" s="82"/>
      <c r="CV35" s="82"/>
      <c r="CW35" s="82"/>
      <c r="CX35" s="82"/>
      <c r="CY35" s="82"/>
      <c r="CZ35" s="82"/>
      <c r="DA35" s="82"/>
      <c r="DB35" s="82"/>
      <c r="DC35" s="82"/>
      <c r="DD35" s="82"/>
      <c r="DE35" s="82"/>
      <c r="DF35" s="82"/>
      <c r="DG35" s="82"/>
      <c r="DH35" s="82"/>
      <c r="DI35" s="82"/>
      <c r="DJ35" s="82"/>
      <c r="DK35" s="82"/>
      <c r="DL35" s="82"/>
      <c r="DM35" s="82"/>
      <c r="DN35" s="82"/>
      <c r="DO35" s="82"/>
      <c r="DP35" s="82"/>
      <c r="DQ35" s="82"/>
      <c r="DR35" s="82"/>
      <c r="DS35" s="82"/>
      <c r="DT35" s="82"/>
      <c r="DU35" s="82"/>
      <c r="DV35" s="82"/>
      <c r="DW35" s="82"/>
      <c r="DX35" s="82"/>
      <c r="DY35" s="82"/>
      <c r="DZ35" s="82"/>
      <c r="EA35" s="82"/>
      <c r="EB35" s="82"/>
      <c r="EC35" s="82"/>
      <c r="ED35" s="82"/>
      <c r="EE35" s="82"/>
      <c r="EF35" s="82"/>
      <c r="EG35" s="82"/>
      <c r="EH35" s="82"/>
      <c r="EI35" s="82"/>
      <c r="EJ35" s="82"/>
      <c r="EK35" s="82"/>
      <c r="EL35" s="82"/>
      <c r="EM35" s="82"/>
      <c r="EN35" s="82"/>
      <c r="EO35" s="82"/>
      <c r="EP35" s="82"/>
      <c r="EQ35" s="82"/>
      <c r="ER35" s="82"/>
      <c r="ES35" s="82"/>
      <c r="ET35" s="82"/>
      <c r="EU35" s="82"/>
      <c r="EV35" s="82"/>
      <c r="EW35" s="82"/>
      <c r="EX35" s="82"/>
      <c r="EY35" s="82"/>
      <c r="EZ35" s="82"/>
      <c r="FA35" s="82"/>
      <c r="FB35" s="82"/>
      <c r="FC35" s="82"/>
      <c r="FD35" s="82"/>
      <c r="FE35" s="82"/>
      <c r="FF35" s="82"/>
      <c r="FG35" s="82"/>
      <c r="FH35" s="82"/>
      <c r="FI35" s="82"/>
      <c r="FJ35" s="82"/>
      <c r="FK35" s="82"/>
      <c r="FL35" s="82"/>
      <c r="FM35" s="82"/>
      <c r="FN35" s="82"/>
      <c r="FO35" s="82"/>
      <c r="FP35" s="82"/>
      <c r="FQ35" s="82"/>
      <c r="FR35" s="82"/>
      <c r="FS35" s="82"/>
      <c r="FT35" s="82"/>
      <c r="FU35" s="82"/>
      <c r="FV35" s="82"/>
      <c r="FW35" s="82"/>
      <c r="FX35" s="82"/>
      <c r="FY35" s="82"/>
      <c r="FZ35" s="82"/>
    </row>
    <row r="36" spans="1:182" ht="32.1" customHeight="1" x14ac:dyDescent="0.25">
      <c r="A36" s="359"/>
      <c r="B36" s="362" t="s">
        <v>20</v>
      </c>
      <c r="C36" s="362"/>
      <c r="D36" s="362" t="s">
        <v>21</v>
      </c>
      <c r="E36" s="362"/>
      <c r="F36" s="103" t="s">
        <v>61</v>
      </c>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c r="AM36" s="82"/>
      <c r="AN36" s="82"/>
      <c r="AO36" s="82"/>
      <c r="AP36" s="82"/>
      <c r="AQ36" s="82"/>
      <c r="AR36" s="82"/>
      <c r="AS36" s="82"/>
      <c r="AT36" s="82"/>
      <c r="AU36" s="82"/>
      <c r="AV36" s="82"/>
      <c r="AW36" s="82"/>
      <c r="AX36" s="82"/>
      <c r="AY36" s="82"/>
      <c r="AZ36" s="82"/>
      <c r="BA36" s="82"/>
      <c r="BB36" s="82"/>
      <c r="BC36" s="82"/>
      <c r="BD36" s="82"/>
      <c r="BE36" s="82"/>
      <c r="BF36" s="82"/>
      <c r="BG36" s="82"/>
      <c r="BH36" s="82"/>
      <c r="BI36" s="82"/>
      <c r="BJ36" s="82"/>
      <c r="BK36" s="82"/>
      <c r="BL36" s="82"/>
      <c r="BM36" s="82"/>
      <c r="BN36" s="82"/>
      <c r="BO36" s="82"/>
      <c r="BP36" s="82"/>
      <c r="BQ36" s="82"/>
      <c r="BR36" s="82"/>
      <c r="BS36" s="82"/>
      <c r="BT36" s="82"/>
      <c r="BU36" s="82"/>
      <c r="BV36" s="82"/>
      <c r="BW36" s="82"/>
      <c r="BX36" s="82"/>
      <c r="BY36" s="82"/>
      <c r="BZ36" s="82"/>
      <c r="CA36" s="82"/>
      <c r="CB36" s="82"/>
      <c r="CC36" s="82"/>
      <c r="CD36" s="82"/>
      <c r="CE36" s="82"/>
      <c r="CF36" s="82"/>
      <c r="CG36" s="82"/>
      <c r="CH36" s="82"/>
      <c r="CI36" s="82"/>
      <c r="CJ36" s="82"/>
      <c r="CK36" s="82"/>
      <c r="CL36" s="82"/>
      <c r="CM36" s="82"/>
      <c r="CN36" s="82"/>
      <c r="CO36" s="82"/>
      <c r="CP36" s="82"/>
      <c r="CQ36" s="82"/>
      <c r="CR36" s="82"/>
      <c r="CS36" s="82"/>
      <c r="CT36" s="82"/>
      <c r="CU36" s="82"/>
      <c r="CV36" s="82"/>
      <c r="CW36" s="82"/>
      <c r="CX36" s="82"/>
      <c r="CY36" s="82"/>
      <c r="CZ36" s="82"/>
      <c r="DA36" s="82"/>
      <c r="DB36" s="82"/>
      <c r="DC36" s="82"/>
      <c r="DD36" s="82"/>
      <c r="DE36" s="82"/>
      <c r="DF36" s="82"/>
      <c r="DG36" s="82"/>
      <c r="DH36" s="82"/>
      <c r="DI36" s="82"/>
      <c r="DJ36" s="82"/>
      <c r="DK36" s="82"/>
      <c r="DL36" s="82"/>
      <c r="DM36" s="82"/>
      <c r="DN36" s="82"/>
      <c r="DO36" s="82"/>
      <c r="DP36" s="82"/>
      <c r="DQ36" s="82"/>
      <c r="DR36" s="82"/>
      <c r="DS36" s="82"/>
      <c r="DT36" s="82"/>
      <c r="DU36" s="82"/>
      <c r="DV36" s="82"/>
      <c r="DW36" s="82"/>
      <c r="DX36" s="82"/>
      <c r="DY36" s="82"/>
      <c r="DZ36" s="82"/>
      <c r="EA36" s="82"/>
      <c r="EB36" s="82"/>
      <c r="EC36" s="82"/>
      <c r="ED36" s="82"/>
      <c r="EE36" s="82"/>
      <c r="EF36" s="82"/>
      <c r="EG36" s="82"/>
      <c r="EH36" s="82"/>
      <c r="EI36" s="82"/>
      <c r="EJ36" s="82"/>
      <c r="EK36" s="82"/>
      <c r="EL36" s="82"/>
      <c r="EM36" s="82"/>
      <c r="EN36" s="82"/>
      <c r="EO36" s="82"/>
      <c r="EP36" s="82"/>
      <c r="EQ36" s="82"/>
      <c r="ER36" s="82"/>
      <c r="ES36" s="82"/>
      <c r="ET36" s="82"/>
      <c r="EU36" s="82"/>
      <c r="EV36" s="82"/>
      <c r="EW36" s="82"/>
      <c r="EX36" s="82"/>
      <c r="EY36" s="82"/>
      <c r="EZ36" s="82"/>
      <c r="FA36" s="82"/>
      <c r="FB36" s="82"/>
      <c r="FC36" s="82"/>
      <c r="FD36" s="82"/>
      <c r="FE36" s="82"/>
      <c r="FF36" s="82"/>
      <c r="FG36" s="82"/>
      <c r="FH36" s="82"/>
      <c r="FI36" s="82"/>
      <c r="FJ36" s="82"/>
      <c r="FK36" s="82"/>
      <c r="FL36" s="82"/>
      <c r="FM36" s="82"/>
      <c r="FN36" s="82"/>
      <c r="FO36" s="82"/>
      <c r="FP36" s="82"/>
      <c r="FQ36" s="82"/>
      <c r="FR36" s="82"/>
      <c r="FS36" s="82"/>
      <c r="FT36" s="82"/>
      <c r="FU36" s="82"/>
      <c r="FV36" s="82"/>
      <c r="FW36" s="82"/>
      <c r="FX36" s="82"/>
      <c r="FY36" s="82"/>
      <c r="FZ36" s="82"/>
    </row>
    <row r="37" spans="1:182" s="81" customFormat="1" x14ac:dyDescent="0.25">
      <c r="A37" s="104" t="s">
        <v>97</v>
      </c>
      <c r="B37" s="105">
        <v>1000</v>
      </c>
      <c r="C37" s="106"/>
      <c r="D37" s="105">
        <v>1228</v>
      </c>
      <c r="E37" s="107"/>
      <c r="F37" s="108">
        <v>897</v>
      </c>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c r="BM37" s="82"/>
      <c r="BN37" s="82"/>
      <c r="BO37" s="82"/>
      <c r="BP37" s="82"/>
      <c r="BQ37" s="82"/>
      <c r="BR37" s="82"/>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82"/>
      <c r="CT37" s="82"/>
      <c r="CU37" s="82"/>
      <c r="CV37" s="82"/>
      <c r="CW37" s="82"/>
      <c r="CX37" s="82"/>
      <c r="CY37" s="82"/>
      <c r="CZ37" s="82"/>
      <c r="DA37" s="82"/>
      <c r="DB37" s="82"/>
      <c r="DC37" s="82"/>
      <c r="DD37" s="82"/>
      <c r="DE37" s="82"/>
      <c r="DF37" s="82"/>
      <c r="DG37" s="82"/>
      <c r="DH37" s="82"/>
      <c r="DI37" s="82"/>
      <c r="DJ37" s="82"/>
      <c r="DK37" s="82"/>
      <c r="DL37" s="82"/>
      <c r="DM37" s="82"/>
      <c r="DN37" s="82"/>
      <c r="DO37" s="82"/>
      <c r="DP37" s="82"/>
      <c r="DQ37" s="82"/>
      <c r="DR37" s="82"/>
      <c r="DS37" s="82"/>
      <c r="DT37" s="82"/>
      <c r="DU37" s="82"/>
      <c r="DV37" s="82"/>
      <c r="DW37" s="82"/>
      <c r="DX37" s="82"/>
      <c r="DY37" s="82"/>
      <c r="DZ37" s="82"/>
      <c r="EA37" s="82"/>
      <c r="EB37" s="82"/>
      <c r="EC37" s="82"/>
      <c r="ED37" s="82"/>
      <c r="EE37" s="82"/>
      <c r="EF37" s="82"/>
      <c r="EG37" s="82"/>
      <c r="EH37" s="82"/>
      <c r="EI37" s="82"/>
      <c r="EJ37" s="82"/>
      <c r="EK37" s="82"/>
      <c r="EL37" s="82"/>
      <c r="EM37" s="82"/>
      <c r="EN37" s="82"/>
      <c r="EO37" s="82"/>
      <c r="EP37" s="82"/>
      <c r="EQ37" s="82"/>
      <c r="ER37" s="82"/>
      <c r="ES37" s="82"/>
      <c r="ET37" s="82"/>
      <c r="EU37" s="82"/>
      <c r="EV37" s="82"/>
      <c r="EW37" s="82"/>
      <c r="EX37" s="82"/>
      <c r="EY37" s="82"/>
      <c r="EZ37" s="82"/>
      <c r="FA37" s="82"/>
      <c r="FB37" s="82"/>
      <c r="FC37" s="82"/>
      <c r="FD37" s="82"/>
      <c r="FE37" s="82"/>
      <c r="FF37" s="82"/>
      <c r="FG37" s="82"/>
      <c r="FH37" s="82"/>
      <c r="FI37" s="82"/>
      <c r="FJ37" s="82"/>
      <c r="FK37" s="82"/>
      <c r="FL37" s="82"/>
      <c r="FM37" s="82"/>
      <c r="FN37" s="82"/>
      <c r="FO37" s="82"/>
      <c r="FP37" s="82"/>
      <c r="FQ37" s="82"/>
      <c r="FR37" s="82"/>
      <c r="FS37" s="82"/>
      <c r="FT37" s="82"/>
      <c r="FU37" s="82"/>
      <c r="FV37" s="82"/>
      <c r="FW37" s="82"/>
      <c r="FX37" s="82"/>
      <c r="FY37" s="82"/>
      <c r="FZ37" s="82"/>
    </row>
    <row r="38" spans="1:182" x14ac:dyDescent="0.25">
      <c r="A38" s="104" t="s">
        <v>151</v>
      </c>
      <c r="B38" s="109">
        <v>35</v>
      </c>
      <c r="C38" s="106"/>
      <c r="D38" s="109">
        <v>10</v>
      </c>
      <c r="E38" s="107"/>
      <c r="F38" s="110">
        <v>-44</v>
      </c>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2"/>
      <c r="AW38" s="82"/>
      <c r="AX38" s="82"/>
      <c r="AY38" s="82"/>
      <c r="AZ38" s="82"/>
      <c r="BA38" s="82"/>
      <c r="BB38" s="82"/>
      <c r="BC38" s="82"/>
      <c r="BD38" s="82"/>
      <c r="BE38" s="82"/>
      <c r="BF38" s="82"/>
      <c r="BG38" s="82"/>
      <c r="BH38" s="82"/>
      <c r="BI38" s="82"/>
      <c r="BJ38" s="82"/>
      <c r="BK38" s="82"/>
      <c r="BL38" s="82"/>
      <c r="BM38" s="82"/>
      <c r="BN38" s="82"/>
      <c r="BO38" s="82"/>
      <c r="BP38" s="82"/>
      <c r="BQ38" s="82"/>
      <c r="BR38" s="82"/>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82"/>
      <c r="CT38" s="82"/>
      <c r="CU38" s="82"/>
      <c r="CV38" s="82"/>
      <c r="CW38" s="82"/>
      <c r="CX38" s="82"/>
      <c r="CY38" s="82"/>
      <c r="CZ38" s="82"/>
      <c r="DA38" s="82"/>
      <c r="DB38" s="82"/>
      <c r="DC38" s="82"/>
      <c r="DD38" s="82"/>
      <c r="DE38" s="82"/>
      <c r="DF38" s="82"/>
      <c r="DG38" s="82"/>
      <c r="DH38" s="82"/>
      <c r="DI38" s="82"/>
      <c r="DJ38" s="82"/>
      <c r="DK38" s="82"/>
      <c r="DL38" s="82"/>
      <c r="DM38" s="82"/>
      <c r="DN38" s="82"/>
      <c r="DO38" s="82"/>
      <c r="DP38" s="82"/>
      <c r="DQ38" s="82"/>
      <c r="DR38" s="82"/>
      <c r="DS38" s="82"/>
      <c r="DT38" s="82"/>
      <c r="DU38" s="82"/>
      <c r="DV38" s="82"/>
      <c r="DW38" s="82"/>
      <c r="DX38" s="82"/>
      <c r="DY38" s="82"/>
      <c r="DZ38" s="82"/>
      <c r="EA38" s="82"/>
      <c r="EB38" s="82"/>
      <c r="EC38" s="82"/>
      <c r="ED38" s="82"/>
      <c r="EE38" s="82"/>
      <c r="EF38" s="82"/>
      <c r="EG38" s="82"/>
      <c r="EH38" s="82"/>
      <c r="EI38" s="82"/>
      <c r="EJ38" s="82"/>
      <c r="EK38" s="82"/>
      <c r="EL38" s="82"/>
      <c r="EM38" s="82"/>
      <c r="EN38" s="82"/>
      <c r="EO38" s="82"/>
      <c r="EP38" s="82"/>
      <c r="EQ38" s="82"/>
      <c r="ER38" s="82"/>
      <c r="ES38" s="82"/>
      <c r="ET38" s="82"/>
      <c r="EU38" s="82"/>
      <c r="EV38" s="82"/>
      <c r="EW38" s="82"/>
      <c r="EX38" s="82"/>
      <c r="EY38" s="82"/>
      <c r="EZ38" s="82"/>
      <c r="FA38" s="82"/>
      <c r="FB38" s="82"/>
      <c r="FC38" s="82"/>
      <c r="FD38" s="82"/>
      <c r="FE38" s="82"/>
      <c r="FF38" s="82"/>
      <c r="FG38" s="82"/>
      <c r="FH38" s="82"/>
      <c r="FI38" s="82"/>
      <c r="FJ38" s="82"/>
      <c r="FK38" s="82"/>
      <c r="FL38" s="82"/>
      <c r="FM38" s="82"/>
      <c r="FN38" s="82"/>
      <c r="FO38" s="82"/>
      <c r="FP38" s="82"/>
      <c r="FQ38" s="82"/>
      <c r="FR38" s="82"/>
      <c r="FS38" s="82"/>
      <c r="FT38" s="82"/>
      <c r="FU38" s="82"/>
      <c r="FV38" s="82"/>
      <c r="FW38" s="82"/>
      <c r="FX38" s="82"/>
      <c r="FY38" s="82"/>
      <c r="FZ38" s="82"/>
    </row>
    <row r="39" spans="1:182" s="81" customFormat="1" ht="31.5" x14ac:dyDescent="0.25">
      <c r="A39" s="104" t="s">
        <v>152</v>
      </c>
      <c r="B39" s="109">
        <v>0</v>
      </c>
      <c r="C39" s="106"/>
      <c r="D39" s="109">
        <v>-2</v>
      </c>
      <c r="E39" s="107"/>
      <c r="F39" s="110">
        <v>-67</v>
      </c>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c r="AM39" s="82"/>
      <c r="AN39" s="82"/>
      <c r="AO39" s="82"/>
      <c r="AP39" s="82"/>
      <c r="AQ39" s="82"/>
      <c r="AR39" s="82"/>
      <c r="AS39" s="82"/>
      <c r="AT39" s="82"/>
      <c r="AU39" s="82"/>
      <c r="AV39" s="82"/>
      <c r="AW39" s="82"/>
      <c r="AX39" s="82"/>
      <c r="AY39" s="82"/>
      <c r="AZ39" s="82"/>
      <c r="BA39" s="82"/>
      <c r="BB39" s="82"/>
      <c r="BC39" s="8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c r="CZ39" s="82"/>
      <c r="DA39" s="82"/>
      <c r="DB39" s="82"/>
      <c r="DC39" s="82"/>
      <c r="DD39" s="82"/>
      <c r="DE39" s="82"/>
      <c r="DF39" s="82"/>
      <c r="DG39" s="82"/>
      <c r="DH39" s="82"/>
      <c r="DI39" s="82"/>
      <c r="DJ39" s="82"/>
      <c r="DK39" s="82"/>
      <c r="DL39" s="82"/>
      <c r="DM39" s="82"/>
      <c r="DN39" s="82"/>
      <c r="DO39" s="82"/>
      <c r="DP39" s="82"/>
      <c r="DQ39" s="82"/>
      <c r="DR39" s="82"/>
      <c r="DS39" s="82"/>
      <c r="DT39" s="82"/>
      <c r="DU39" s="82"/>
      <c r="DV39" s="82"/>
      <c r="DW39" s="82"/>
      <c r="DX39" s="82"/>
      <c r="DY39" s="82"/>
      <c r="DZ39" s="82"/>
      <c r="EA39" s="82"/>
      <c r="EB39" s="82"/>
      <c r="EC39" s="82"/>
      <c r="ED39" s="82"/>
      <c r="EE39" s="82"/>
      <c r="EF39" s="82"/>
      <c r="EG39" s="82"/>
      <c r="EH39" s="82"/>
      <c r="EI39" s="82"/>
      <c r="EJ39" s="82"/>
      <c r="EK39" s="82"/>
      <c r="EL39" s="82"/>
      <c r="EM39" s="82"/>
      <c r="EN39" s="82"/>
      <c r="EO39" s="82"/>
      <c r="EP39" s="82"/>
      <c r="EQ39" s="82"/>
      <c r="ER39" s="82"/>
      <c r="ES39" s="82"/>
      <c r="ET39" s="82"/>
      <c r="EU39" s="82"/>
      <c r="EV39" s="82"/>
      <c r="EW39" s="82"/>
      <c r="EX39" s="82"/>
      <c r="EY39" s="82"/>
      <c r="EZ39" s="82"/>
      <c r="FA39" s="82"/>
      <c r="FB39" s="82"/>
      <c r="FC39" s="82"/>
      <c r="FD39" s="82"/>
      <c r="FE39" s="82"/>
      <c r="FF39" s="82"/>
      <c r="FG39" s="82"/>
      <c r="FH39" s="82"/>
      <c r="FI39" s="82"/>
      <c r="FJ39" s="82"/>
      <c r="FK39" s="82"/>
      <c r="FL39" s="82"/>
      <c r="FM39" s="82"/>
      <c r="FN39" s="82"/>
      <c r="FO39" s="82"/>
      <c r="FP39" s="82"/>
      <c r="FQ39" s="82"/>
      <c r="FR39" s="82"/>
      <c r="FS39" s="82"/>
      <c r="FT39" s="82"/>
      <c r="FU39" s="82"/>
      <c r="FV39" s="82"/>
      <c r="FW39" s="82"/>
      <c r="FX39" s="82"/>
      <c r="FY39" s="82"/>
      <c r="FZ39" s="82"/>
    </row>
    <row r="40" spans="1:182" ht="16.5" thickBot="1" x14ac:dyDescent="0.3">
      <c r="A40" s="111" t="s">
        <v>153</v>
      </c>
      <c r="B40" s="144">
        <f>SUM(B37:B39)</f>
        <v>1035</v>
      </c>
      <c r="C40" s="112"/>
      <c r="D40" s="144">
        <f>SUM(D37:D39)</f>
        <v>1236</v>
      </c>
      <c r="E40" s="113"/>
      <c r="F40" s="145">
        <f>SUM(F37:F39)</f>
        <v>786</v>
      </c>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2"/>
      <c r="AV40" s="82"/>
      <c r="AW40" s="82"/>
      <c r="AX40" s="82"/>
      <c r="AY40" s="82"/>
      <c r="AZ40" s="82"/>
      <c r="BA40" s="82"/>
      <c r="BB40" s="82"/>
      <c r="BC40" s="82"/>
      <c r="BD40" s="82"/>
      <c r="BE40" s="82"/>
      <c r="BF40" s="82"/>
      <c r="BG40" s="82"/>
      <c r="BH40" s="82"/>
      <c r="BI40" s="82"/>
      <c r="BJ40" s="82"/>
      <c r="BK40" s="82"/>
      <c r="BL40" s="82"/>
      <c r="BM40" s="82"/>
      <c r="BN40" s="82"/>
      <c r="BO40" s="82"/>
      <c r="BP40" s="82"/>
      <c r="BQ40" s="82"/>
      <c r="BR40" s="82"/>
      <c r="BS40" s="82"/>
      <c r="BT40" s="82"/>
      <c r="BU40" s="82"/>
      <c r="BV40" s="82"/>
      <c r="BW40" s="82"/>
      <c r="BX40" s="82"/>
      <c r="BY40" s="82"/>
      <c r="BZ40" s="82"/>
      <c r="CA40" s="82"/>
      <c r="CB40" s="82"/>
      <c r="CC40" s="82"/>
      <c r="CD40" s="82"/>
      <c r="CE40" s="82"/>
      <c r="CF40" s="82"/>
      <c r="CG40" s="82"/>
      <c r="CH40" s="82"/>
      <c r="CI40" s="82"/>
      <c r="CJ40" s="82"/>
      <c r="CK40" s="82"/>
      <c r="CL40" s="82"/>
      <c r="CM40" s="82"/>
      <c r="CN40" s="82"/>
      <c r="CO40" s="82"/>
      <c r="CP40" s="82"/>
      <c r="CQ40" s="82"/>
      <c r="CR40" s="82"/>
      <c r="CS40" s="82"/>
      <c r="CT40" s="82"/>
      <c r="CU40" s="82"/>
      <c r="CV40" s="82"/>
      <c r="CW40" s="82"/>
      <c r="CX40" s="82"/>
      <c r="CY40" s="82"/>
      <c r="CZ40" s="82"/>
      <c r="DA40" s="82"/>
      <c r="DB40" s="82"/>
      <c r="DC40" s="82"/>
      <c r="DD40" s="82"/>
      <c r="DE40" s="82"/>
      <c r="DF40" s="82"/>
      <c r="DG40" s="82"/>
      <c r="DH40" s="82"/>
      <c r="DI40" s="82"/>
      <c r="DJ40" s="82"/>
      <c r="DK40" s="82"/>
      <c r="DL40" s="82"/>
      <c r="DM40" s="82"/>
      <c r="DN40" s="82"/>
      <c r="DO40" s="82"/>
      <c r="DP40" s="82"/>
      <c r="DQ40" s="82"/>
      <c r="DR40" s="82"/>
      <c r="DS40" s="82"/>
      <c r="DT40" s="82"/>
      <c r="DU40" s="82"/>
      <c r="DV40" s="82"/>
      <c r="DW40" s="82"/>
      <c r="DX40" s="82"/>
      <c r="DY40" s="82"/>
      <c r="DZ40" s="82"/>
      <c r="EA40" s="82"/>
      <c r="EB40" s="82"/>
      <c r="EC40" s="82"/>
      <c r="ED40" s="82"/>
      <c r="EE40" s="82"/>
      <c r="EF40" s="82"/>
      <c r="EG40" s="82"/>
      <c r="EH40" s="82"/>
      <c r="EI40" s="82"/>
      <c r="EJ40" s="82"/>
      <c r="EK40" s="82"/>
      <c r="EL40" s="82"/>
      <c r="EM40" s="82"/>
      <c r="EN40" s="82"/>
      <c r="EO40" s="82"/>
      <c r="EP40" s="82"/>
      <c r="EQ40" s="82"/>
      <c r="ER40" s="82"/>
      <c r="ES40" s="82"/>
      <c r="ET40" s="82"/>
      <c r="EU40" s="82"/>
      <c r="EV40" s="82"/>
      <c r="EW40" s="82"/>
      <c r="EX40" s="82"/>
      <c r="EY40" s="82"/>
      <c r="EZ40" s="82"/>
      <c r="FA40" s="82"/>
      <c r="FB40" s="82"/>
      <c r="FC40" s="82"/>
      <c r="FD40" s="82"/>
      <c r="FE40" s="82"/>
      <c r="FF40" s="82"/>
      <c r="FG40" s="82"/>
      <c r="FH40" s="82"/>
      <c r="FI40" s="82"/>
      <c r="FJ40" s="82"/>
      <c r="FK40" s="82"/>
      <c r="FL40" s="82"/>
      <c r="FM40" s="82"/>
      <c r="FN40" s="82"/>
      <c r="FO40" s="82"/>
      <c r="FP40" s="82"/>
      <c r="FQ40" s="82"/>
      <c r="FR40" s="82"/>
      <c r="FS40" s="82"/>
      <c r="FT40" s="82"/>
      <c r="FU40" s="82"/>
      <c r="FV40" s="82"/>
      <c r="FW40" s="82"/>
      <c r="FX40" s="82"/>
      <c r="FY40" s="82"/>
      <c r="FZ40" s="82"/>
    </row>
    <row r="41" spans="1:182" s="82" customFormat="1" x14ac:dyDescent="0.25"/>
    <row r="42" spans="1:182" s="82" customFormat="1" x14ac:dyDescent="0.25">
      <c r="A42" s="102" t="s">
        <v>107</v>
      </c>
    </row>
    <row r="43" spans="1:182" x14ac:dyDescent="0.25">
      <c r="A43" s="51" t="s">
        <v>110</v>
      </c>
    </row>
    <row r="44" spans="1:182" s="82" customFormat="1" x14ac:dyDescent="0.25">
      <c r="A44" s="102" t="s">
        <v>111</v>
      </c>
    </row>
    <row r="45" spans="1:182" x14ac:dyDescent="0.25">
      <c r="A45" s="51" t="s">
        <v>108</v>
      </c>
    </row>
    <row r="46" spans="1:182" s="82" customFormat="1" x14ac:dyDescent="0.25">
      <c r="A46" s="102" t="s">
        <v>109</v>
      </c>
    </row>
    <row r="47" spans="1:182" x14ac:dyDescent="0.25">
      <c r="A47" s="51" t="s">
        <v>154</v>
      </c>
    </row>
    <row r="48" spans="1:182" x14ac:dyDescent="0.25">
      <c r="A48" s="51" t="s">
        <v>155</v>
      </c>
    </row>
    <row r="49" spans="1:1" s="82" customFormat="1" x14ac:dyDescent="0.25">
      <c r="A49" s="102" t="s">
        <v>106</v>
      </c>
    </row>
  </sheetData>
  <mergeCells count="13">
    <mergeCell ref="A35:A36"/>
    <mergeCell ref="B35:F35"/>
    <mergeCell ref="D36:E36"/>
    <mergeCell ref="B36:C36"/>
    <mergeCell ref="A34:F34"/>
    <mergeCell ref="A1:F1"/>
    <mergeCell ref="A2:F2"/>
    <mergeCell ref="A3:F3"/>
    <mergeCell ref="A5:A6"/>
    <mergeCell ref="B5:F5"/>
    <mergeCell ref="B6:C6"/>
    <mergeCell ref="D6:E6"/>
    <mergeCell ref="A4:F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showGridLines="0" showZeros="0" zoomScale="80" zoomScaleNormal="80" workbookViewId="0">
      <pane xSplit="1" ySplit="5" topLeftCell="B30" activePane="bottomRight" state="frozen"/>
      <selection pane="topRight" activeCell="B1" sqref="B1"/>
      <selection pane="bottomLeft" activeCell="A6" sqref="A6"/>
      <selection pane="bottomRight" activeCell="E44" sqref="E44"/>
    </sheetView>
  </sheetViews>
  <sheetFormatPr defaultColWidth="11" defaultRowHeight="15.75" x14ac:dyDescent="0.25"/>
  <cols>
    <col min="1" max="1" width="38" customWidth="1"/>
    <col min="2" max="3" width="15" customWidth="1"/>
    <col min="4" max="4" width="32.5" customWidth="1"/>
    <col min="5" max="5" width="11.625" customWidth="1"/>
    <col min="6" max="6" width="10.875" style="77"/>
    <col min="7" max="7" width="14.5" style="77" customWidth="1"/>
    <col min="8" max="8" width="14.125" style="77" customWidth="1"/>
    <col min="9" max="9" width="10.875" style="77"/>
  </cols>
  <sheetData>
    <row r="1" spans="1:9" ht="26.25" x14ac:dyDescent="0.4">
      <c r="A1" s="19"/>
      <c r="B1" s="20"/>
      <c r="C1" s="78" t="s">
        <v>1</v>
      </c>
      <c r="D1" s="78"/>
      <c r="E1" s="78"/>
      <c r="F1" s="80"/>
      <c r="G1" s="80"/>
      <c r="H1" s="74"/>
      <c r="I1" s="74"/>
    </row>
    <row r="2" spans="1:9" ht="26.25" x14ac:dyDescent="0.4">
      <c r="A2" s="335" t="s">
        <v>9</v>
      </c>
      <c r="B2" s="336"/>
      <c r="C2" s="336"/>
      <c r="D2" s="336"/>
      <c r="E2" s="336"/>
      <c r="F2" s="80"/>
      <c r="G2" s="80"/>
      <c r="H2" s="74"/>
      <c r="I2" s="74"/>
    </row>
    <row r="3" spans="1:9" ht="26.25" x14ac:dyDescent="0.4">
      <c r="A3" s="335" t="s">
        <v>65</v>
      </c>
      <c r="B3" s="336"/>
      <c r="C3" s="336"/>
      <c r="D3" s="336"/>
      <c r="E3" s="336"/>
      <c r="F3" s="80"/>
      <c r="G3" s="80"/>
      <c r="H3" s="80"/>
      <c r="I3" s="80"/>
    </row>
    <row r="4" spans="1:9" ht="26.25" x14ac:dyDescent="0.4">
      <c r="A4" s="25"/>
      <c r="B4" s="26"/>
      <c r="C4" s="79" t="s">
        <v>59</v>
      </c>
      <c r="D4" s="79"/>
      <c r="E4" s="79"/>
      <c r="F4" s="80"/>
      <c r="G4" s="80"/>
      <c r="H4" s="74"/>
      <c r="I4" s="74"/>
    </row>
    <row r="5" spans="1:9" s="1" customFormat="1" ht="31.5" x14ac:dyDescent="0.25">
      <c r="A5" s="39" t="s">
        <v>19</v>
      </c>
      <c r="B5" s="41" t="s">
        <v>20</v>
      </c>
      <c r="C5" s="41" t="s">
        <v>21</v>
      </c>
      <c r="D5" s="49"/>
      <c r="E5" s="75" t="s">
        <v>61</v>
      </c>
      <c r="F5" s="76"/>
      <c r="G5" s="69" t="s">
        <v>319</v>
      </c>
      <c r="H5" s="69" t="s">
        <v>320</v>
      </c>
      <c r="I5" s="329"/>
    </row>
    <row r="6" spans="1:9" s="1" customFormat="1" x14ac:dyDescent="0.25">
      <c r="A6" s="43" t="s">
        <v>159</v>
      </c>
      <c r="B6" s="44"/>
      <c r="C6" s="44"/>
      <c r="D6" s="50" t="s">
        <v>159</v>
      </c>
      <c r="E6" s="44"/>
      <c r="F6" s="76"/>
      <c r="G6" s="267"/>
      <c r="H6" s="267"/>
      <c r="I6" s="267"/>
    </row>
    <row r="7" spans="1:9" s="1" customFormat="1" x14ac:dyDescent="0.25">
      <c r="A7" s="45" t="s">
        <v>22</v>
      </c>
      <c r="B7" s="37">
        <v>1101</v>
      </c>
      <c r="C7" s="37">
        <v>2240</v>
      </c>
      <c r="D7" s="51" t="s">
        <v>22</v>
      </c>
      <c r="E7" s="52">
        <v>1976</v>
      </c>
      <c r="F7" s="76"/>
      <c r="G7" s="267"/>
      <c r="H7" s="267"/>
      <c r="I7" s="267"/>
    </row>
    <row r="8" spans="1:9" s="1" customFormat="1" x14ac:dyDescent="0.25">
      <c r="A8" s="45" t="s">
        <v>23</v>
      </c>
      <c r="B8" s="38">
        <v>2032</v>
      </c>
      <c r="C8" s="38">
        <v>1681</v>
      </c>
      <c r="D8" s="51" t="s">
        <v>23</v>
      </c>
      <c r="E8" s="53">
        <v>1305</v>
      </c>
      <c r="F8" s="76"/>
      <c r="G8" s="267"/>
      <c r="H8" s="267"/>
      <c r="I8" s="267"/>
    </row>
    <row r="9" spans="1:9" s="1" customFormat="1" x14ac:dyDescent="0.25">
      <c r="A9" s="45" t="s">
        <v>24</v>
      </c>
      <c r="B9" s="38">
        <v>1049</v>
      </c>
      <c r="C9" s="38">
        <v>1347</v>
      </c>
      <c r="D9" s="51" t="s">
        <v>24</v>
      </c>
      <c r="E9" s="53">
        <v>1162</v>
      </c>
      <c r="F9" s="76"/>
      <c r="G9" s="267">
        <f>(B9+C9)/2</f>
        <v>1198</v>
      </c>
      <c r="H9" s="289">
        <f>(C9+E9)/2</f>
        <v>1254.5</v>
      </c>
      <c r="I9" s="290" t="s">
        <v>311</v>
      </c>
    </row>
    <row r="10" spans="1:9" s="1" customFormat="1" x14ac:dyDescent="0.25">
      <c r="A10" s="45" t="s">
        <v>25</v>
      </c>
      <c r="B10" s="38">
        <v>5209</v>
      </c>
      <c r="C10" s="38">
        <v>4864</v>
      </c>
      <c r="D10" s="51" t="s">
        <v>25</v>
      </c>
      <c r="E10" s="53">
        <v>5051</v>
      </c>
      <c r="F10" s="76"/>
      <c r="G10" s="267">
        <f>(B10+C10)/2</f>
        <v>5036.5</v>
      </c>
      <c r="H10" s="289">
        <f>(C10+E10)/2</f>
        <v>4957.5</v>
      </c>
      <c r="I10" s="290" t="s">
        <v>308</v>
      </c>
    </row>
    <row r="11" spans="1:9" s="1" customFormat="1" x14ac:dyDescent="0.25">
      <c r="A11" s="45" t="s">
        <v>26</v>
      </c>
      <c r="B11" s="38">
        <v>438</v>
      </c>
      <c r="C11" s="38">
        <v>384</v>
      </c>
      <c r="D11" s="51" t="s">
        <v>26</v>
      </c>
      <c r="E11" s="53">
        <v>392</v>
      </c>
      <c r="F11" s="76"/>
      <c r="G11" s="267"/>
      <c r="H11" s="267"/>
      <c r="I11" s="267"/>
    </row>
    <row r="12" spans="1:9" s="1" customFormat="1" ht="16.5" thickBot="1" x14ac:dyDescent="0.3">
      <c r="A12" s="45" t="s">
        <v>27</v>
      </c>
      <c r="B12" s="146">
        <f>SUM(B7:B11)</f>
        <v>9829</v>
      </c>
      <c r="C12" s="146">
        <f>SUM(C7:C11)</f>
        <v>10516</v>
      </c>
      <c r="D12" s="51" t="s">
        <v>27</v>
      </c>
      <c r="E12" s="150">
        <f>SUM(E7:E11)</f>
        <v>9886</v>
      </c>
      <c r="F12" s="83"/>
      <c r="G12" s="267"/>
      <c r="H12" s="267"/>
      <c r="I12" s="267"/>
    </row>
    <row r="13" spans="1:9" s="1" customFormat="1" ht="16.5" thickTop="1" x14ac:dyDescent="0.25">
      <c r="A13" s="43" t="s">
        <v>28</v>
      </c>
      <c r="B13" s="125"/>
      <c r="C13" s="125"/>
      <c r="D13" s="54" t="s">
        <v>28</v>
      </c>
      <c r="E13" s="44"/>
      <c r="F13" s="76"/>
      <c r="G13" s="267"/>
      <c r="H13" s="267"/>
      <c r="I13" s="267"/>
    </row>
    <row r="14" spans="1:9" s="1" customFormat="1" x14ac:dyDescent="0.25">
      <c r="A14" s="45" t="s">
        <v>29</v>
      </c>
      <c r="B14" s="155">
        <v>623</v>
      </c>
      <c r="C14" s="155">
        <v>618</v>
      </c>
      <c r="D14" s="51" t="s">
        <v>29</v>
      </c>
      <c r="E14" s="154">
        <v>613</v>
      </c>
      <c r="F14" s="76"/>
      <c r="G14" s="267"/>
      <c r="H14" s="267"/>
      <c r="I14" s="267"/>
    </row>
    <row r="15" spans="1:9" s="1" customFormat="1" x14ac:dyDescent="0.25">
      <c r="A15" s="45" t="s">
        <v>30</v>
      </c>
      <c r="B15" s="38">
        <v>2327</v>
      </c>
      <c r="C15" s="38">
        <v>2227</v>
      </c>
      <c r="D15" s="51" t="s">
        <v>30</v>
      </c>
      <c r="E15" s="53">
        <v>2220</v>
      </c>
      <c r="F15" s="76"/>
      <c r="G15" s="267"/>
      <c r="H15" s="267"/>
      <c r="I15" s="267"/>
    </row>
    <row r="16" spans="1:9" s="1" customFormat="1" x14ac:dyDescent="0.25">
      <c r="A16" s="45" t="s">
        <v>31</v>
      </c>
      <c r="B16" s="38">
        <v>5410</v>
      </c>
      <c r="C16" s="38">
        <v>4998</v>
      </c>
      <c r="D16" s="51" t="s">
        <v>31</v>
      </c>
      <c r="E16" s="53">
        <v>5002</v>
      </c>
      <c r="F16" s="76"/>
      <c r="G16" s="267"/>
      <c r="H16" s="267"/>
      <c r="I16" s="267"/>
    </row>
    <row r="17" spans="1:9" s="1" customFormat="1" x14ac:dyDescent="0.25">
      <c r="A17" s="45" t="s">
        <v>32</v>
      </c>
      <c r="B17" s="38">
        <v>340</v>
      </c>
      <c r="C17" s="38">
        <v>300</v>
      </c>
      <c r="D17" s="51" t="s">
        <v>32</v>
      </c>
      <c r="E17" s="53">
        <v>272</v>
      </c>
      <c r="F17" s="76"/>
      <c r="G17" s="267"/>
      <c r="H17" s="267"/>
      <c r="I17" s="267"/>
    </row>
    <row r="18" spans="1:9" s="1" customFormat="1" x14ac:dyDescent="0.25">
      <c r="A18" s="45" t="s">
        <v>33</v>
      </c>
      <c r="B18" s="38">
        <v>8700</v>
      </c>
      <c r="C18" s="38">
        <v>8143</v>
      </c>
      <c r="D18" s="51" t="s">
        <v>33</v>
      </c>
      <c r="E18" s="53">
        <v>8107</v>
      </c>
      <c r="F18" s="76"/>
      <c r="G18" s="267"/>
      <c r="H18" s="267"/>
      <c r="I18" s="267"/>
    </row>
    <row r="19" spans="1:9" s="1" customFormat="1" x14ac:dyDescent="0.25">
      <c r="A19" s="45" t="s">
        <v>34</v>
      </c>
      <c r="B19" s="38">
        <v>6279</v>
      </c>
      <c r="C19" s="38">
        <v>5850</v>
      </c>
      <c r="D19" s="51" t="s">
        <v>34</v>
      </c>
      <c r="E19" s="53">
        <v>5761</v>
      </c>
      <c r="F19" s="76"/>
      <c r="G19" s="213"/>
      <c r="H19" s="213"/>
      <c r="I19" s="267"/>
    </row>
    <row r="20" spans="1:9" s="1" customFormat="1" x14ac:dyDescent="0.25">
      <c r="A20" s="45" t="s">
        <v>35</v>
      </c>
      <c r="B20" s="38">
        <v>2421</v>
      </c>
      <c r="C20" s="38">
        <v>2293</v>
      </c>
      <c r="D20" s="51" t="s">
        <v>35</v>
      </c>
      <c r="E20" s="53">
        <v>2346</v>
      </c>
      <c r="F20" s="76"/>
      <c r="G20" s="267">
        <f>(B20+C20)/2</f>
        <v>2357</v>
      </c>
      <c r="H20" s="289">
        <f>(C20+E20)/2</f>
        <v>2319.5</v>
      </c>
      <c r="I20" s="290" t="s">
        <v>309</v>
      </c>
    </row>
    <row r="21" spans="1:9" s="1" customFormat="1" x14ac:dyDescent="0.25">
      <c r="A21" s="45" t="s">
        <v>36</v>
      </c>
      <c r="B21" s="38">
        <v>425</v>
      </c>
      <c r="C21" s="38">
        <v>425</v>
      </c>
      <c r="D21" s="51" t="s">
        <v>36</v>
      </c>
      <c r="E21" s="53">
        <v>425</v>
      </c>
      <c r="F21" s="76"/>
      <c r="G21" s="267"/>
      <c r="H21" s="267"/>
      <c r="I21" s="267"/>
    </row>
    <row r="22" spans="1:9" s="1" customFormat="1" x14ac:dyDescent="0.25">
      <c r="A22" s="45" t="s">
        <v>37</v>
      </c>
      <c r="B22" s="38">
        <v>374</v>
      </c>
      <c r="C22" s="38">
        <v>622</v>
      </c>
      <c r="D22" s="51" t="s">
        <v>37</v>
      </c>
      <c r="E22" s="53">
        <v>831</v>
      </c>
      <c r="F22" s="76"/>
      <c r="G22" s="213"/>
      <c r="H22" s="213"/>
      <c r="I22" s="267"/>
    </row>
    <row r="23" spans="1:9" s="1" customFormat="1" ht="16.5" thickBot="1" x14ac:dyDescent="0.3">
      <c r="A23" s="45" t="s">
        <v>38</v>
      </c>
      <c r="B23" s="146">
        <f>B12+B20+B21+B22</f>
        <v>13049</v>
      </c>
      <c r="C23" s="146">
        <f>C12+C20+C21+C22</f>
        <v>13856</v>
      </c>
      <c r="D23" s="51" t="s">
        <v>62</v>
      </c>
      <c r="E23" s="53">
        <v>31</v>
      </c>
      <c r="F23" s="76"/>
      <c r="G23" s="267">
        <f>(B23+C23)/2</f>
        <v>13452.5</v>
      </c>
      <c r="H23" s="289">
        <f>(C23+E24)/2</f>
        <v>13687.5</v>
      </c>
      <c r="I23" s="290" t="s">
        <v>310</v>
      </c>
    </row>
    <row r="24" spans="1:9" s="1" customFormat="1" ht="17.25" thickTop="1" thickBot="1" x14ac:dyDescent="0.3">
      <c r="A24" s="43" t="s">
        <v>60</v>
      </c>
      <c r="B24" s="124"/>
      <c r="C24" s="124"/>
      <c r="D24" s="51" t="s">
        <v>38</v>
      </c>
      <c r="E24" s="150">
        <f>SUM(E20:E23)+E12</f>
        <v>13519</v>
      </c>
      <c r="F24" s="151"/>
      <c r="G24" s="267"/>
      <c r="H24" s="267"/>
      <c r="I24" s="267"/>
    </row>
    <row r="25" spans="1:9" s="1" customFormat="1" ht="16.5" thickTop="1" x14ac:dyDescent="0.25">
      <c r="A25" s="45" t="s">
        <v>39</v>
      </c>
      <c r="B25" s="155">
        <v>4873</v>
      </c>
      <c r="C25" s="155">
        <v>4984</v>
      </c>
      <c r="D25" s="54" t="s">
        <v>60</v>
      </c>
      <c r="E25" s="44"/>
      <c r="F25" s="76"/>
      <c r="G25" s="267"/>
      <c r="H25" s="267"/>
      <c r="I25" s="267"/>
    </row>
    <row r="26" spans="1:9" s="1" customFormat="1" x14ac:dyDescent="0.25">
      <c r="A26" s="45" t="s">
        <v>40</v>
      </c>
      <c r="B26" s="38">
        <v>385</v>
      </c>
      <c r="C26" s="38">
        <v>427</v>
      </c>
      <c r="D26" s="51" t="s">
        <v>39</v>
      </c>
      <c r="E26" s="154">
        <v>4450</v>
      </c>
      <c r="F26" s="76"/>
      <c r="G26" s="267"/>
      <c r="H26" s="267"/>
      <c r="I26" s="267"/>
    </row>
    <row r="27" spans="1:9" s="1" customFormat="1" x14ac:dyDescent="0.25">
      <c r="A27" s="45" t="s">
        <v>41</v>
      </c>
      <c r="B27" s="38">
        <v>453</v>
      </c>
      <c r="C27" s="38">
        <v>418</v>
      </c>
      <c r="D27" s="51" t="s">
        <v>40</v>
      </c>
      <c r="E27" s="53">
        <v>409</v>
      </c>
      <c r="F27" s="76"/>
      <c r="G27" s="267"/>
      <c r="H27" s="267"/>
      <c r="I27" s="267"/>
    </row>
    <row r="28" spans="1:9" s="1" customFormat="1" x14ac:dyDescent="0.25">
      <c r="A28" s="45" t="s">
        <v>42</v>
      </c>
      <c r="B28" s="38">
        <v>561</v>
      </c>
      <c r="C28" s="38">
        <v>358</v>
      </c>
      <c r="D28" s="51" t="s">
        <v>41</v>
      </c>
      <c r="E28" s="53">
        <v>357</v>
      </c>
      <c r="F28" s="76"/>
      <c r="G28" s="267"/>
      <c r="H28" s="267"/>
      <c r="I28" s="267"/>
    </row>
    <row r="29" spans="1:9" s="1" customFormat="1" x14ac:dyDescent="0.25">
      <c r="A29" s="45" t="s">
        <v>43</v>
      </c>
      <c r="B29" s="38">
        <v>864</v>
      </c>
      <c r="C29" s="38">
        <v>865</v>
      </c>
      <c r="D29" s="51" t="s">
        <v>42</v>
      </c>
      <c r="E29" s="53">
        <v>384</v>
      </c>
      <c r="F29" s="76"/>
      <c r="G29" s="267"/>
      <c r="H29" s="267"/>
      <c r="I29" s="267"/>
    </row>
    <row r="30" spans="1:9" s="1" customFormat="1" x14ac:dyDescent="0.25">
      <c r="A30" s="45" t="s">
        <v>44</v>
      </c>
      <c r="B30" s="38">
        <v>137</v>
      </c>
      <c r="C30" s="38">
        <v>26</v>
      </c>
      <c r="D30" s="51" t="s">
        <v>43</v>
      </c>
      <c r="E30" s="53">
        <v>802</v>
      </c>
      <c r="F30" s="76"/>
      <c r="G30" s="267"/>
      <c r="H30" s="267"/>
      <c r="I30" s="267"/>
    </row>
    <row r="31" spans="1:9" s="1" customFormat="1" x14ac:dyDescent="0.25">
      <c r="A31" s="45" t="s">
        <v>45</v>
      </c>
      <c r="B31" s="38">
        <v>544</v>
      </c>
      <c r="C31" s="38">
        <v>44</v>
      </c>
      <c r="D31" s="51" t="s">
        <v>44</v>
      </c>
      <c r="E31" s="53">
        <v>128</v>
      </c>
      <c r="F31" s="76"/>
      <c r="G31" s="267"/>
      <c r="H31" s="267"/>
      <c r="I31" s="267"/>
    </row>
    <row r="32" spans="1:9" s="1" customFormat="1" x14ac:dyDescent="0.25">
      <c r="A32" s="45" t="s">
        <v>46</v>
      </c>
      <c r="B32" s="38">
        <v>7817</v>
      </c>
      <c r="C32" s="38">
        <v>7122</v>
      </c>
      <c r="D32" s="51" t="s">
        <v>45</v>
      </c>
      <c r="E32" s="53">
        <v>395</v>
      </c>
      <c r="F32" s="76"/>
      <c r="G32" s="267"/>
      <c r="H32" s="267"/>
      <c r="I32" s="267"/>
    </row>
    <row r="33" spans="1:9" s="1" customFormat="1" x14ac:dyDescent="0.25">
      <c r="A33" s="45" t="s">
        <v>47</v>
      </c>
      <c r="B33" s="38">
        <v>809</v>
      </c>
      <c r="C33" s="38">
        <v>704</v>
      </c>
      <c r="D33" s="51" t="s">
        <v>46</v>
      </c>
      <c r="E33" s="53">
        <v>6925</v>
      </c>
      <c r="F33" s="152"/>
      <c r="G33" s="267"/>
      <c r="H33" s="267"/>
      <c r="I33" s="267"/>
    </row>
    <row r="34" spans="1:9" s="1" customFormat="1" ht="16.5" thickBot="1" x14ac:dyDescent="0.3">
      <c r="A34" s="45" t="s">
        <v>48</v>
      </c>
      <c r="B34" s="156">
        <v>811</v>
      </c>
      <c r="C34" s="156">
        <v>1321</v>
      </c>
      <c r="D34" s="51" t="s">
        <v>47</v>
      </c>
      <c r="E34" s="53">
        <v>877</v>
      </c>
      <c r="F34" s="152"/>
      <c r="G34" s="291"/>
      <c r="H34" s="267"/>
      <c r="I34" s="267"/>
    </row>
    <row r="35" spans="1:9" s="1" customFormat="1" ht="17.25" thickTop="1" thickBot="1" x14ac:dyDescent="0.3">
      <c r="A35" s="45" t="s">
        <v>49</v>
      </c>
      <c r="B35" s="126"/>
      <c r="C35" s="45" t="s">
        <v>50</v>
      </c>
      <c r="D35" s="51" t="s">
        <v>48</v>
      </c>
      <c r="E35" s="153">
        <v>1339</v>
      </c>
      <c r="F35" s="76"/>
      <c r="G35" s="291"/>
      <c r="H35" s="267"/>
      <c r="I35" s="267"/>
    </row>
    <row r="36" spans="1:9" s="1" customFormat="1" ht="16.5" thickTop="1" x14ac:dyDescent="0.25">
      <c r="A36" s="43" t="s">
        <v>51</v>
      </c>
      <c r="B36" s="124"/>
      <c r="C36" s="44"/>
      <c r="D36" s="51" t="s">
        <v>49</v>
      </c>
      <c r="E36" s="51" t="s">
        <v>50</v>
      </c>
      <c r="F36" s="76"/>
      <c r="G36" s="267"/>
      <c r="H36" s="267"/>
      <c r="I36" s="267"/>
    </row>
    <row r="37" spans="1:9" s="1" customFormat="1" x14ac:dyDescent="0.25">
      <c r="A37" s="45" t="s">
        <v>52</v>
      </c>
      <c r="B37" s="157">
        <v>0</v>
      </c>
      <c r="C37" s="157">
        <v>0</v>
      </c>
      <c r="D37" s="54" t="s">
        <v>51</v>
      </c>
      <c r="E37" s="44"/>
      <c r="F37" s="76"/>
      <c r="G37" s="267"/>
      <c r="H37" s="267"/>
      <c r="I37" s="267"/>
    </row>
    <row r="38" spans="1:9" s="1" customFormat="1" x14ac:dyDescent="0.25">
      <c r="A38" s="48" t="s">
        <v>53</v>
      </c>
      <c r="B38" s="40">
        <v>28</v>
      </c>
      <c r="C38" s="40">
        <v>31</v>
      </c>
      <c r="D38" s="51" t="s">
        <v>52</v>
      </c>
      <c r="E38" s="158">
        <v>0</v>
      </c>
      <c r="F38" s="76"/>
      <c r="G38" s="267"/>
      <c r="H38" s="267"/>
      <c r="I38" s="267"/>
    </row>
    <row r="39" spans="1:9" s="1" customFormat="1" x14ac:dyDescent="0.25">
      <c r="A39" s="45" t="s">
        <v>54</v>
      </c>
      <c r="B39" s="38">
        <v>0</v>
      </c>
      <c r="C39" s="38">
        <v>0</v>
      </c>
      <c r="D39" s="51" t="s">
        <v>63</v>
      </c>
      <c r="E39" s="53">
        <v>32</v>
      </c>
      <c r="F39" s="76"/>
      <c r="G39" s="267"/>
      <c r="H39" s="267"/>
      <c r="I39" s="267"/>
    </row>
    <row r="40" spans="1:9" s="1" customFormat="1" x14ac:dyDescent="0.25">
      <c r="A40" s="45" t="s">
        <v>55</v>
      </c>
      <c r="B40" s="38">
        <v>3270</v>
      </c>
      <c r="C40" s="38">
        <v>4399</v>
      </c>
      <c r="D40" s="51" t="s">
        <v>64</v>
      </c>
      <c r="E40" s="53">
        <v>-55</v>
      </c>
      <c r="F40" s="76"/>
      <c r="G40" s="267"/>
      <c r="H40" s="267"/>
      <c r="I40" s="267"/>
    </row>
    <row r="41" spans="1:9" s="1" customFormat="1" x14ac:dyDescent="0.25">
      <c r="A41" s="45" t="s">
        <v>56</v>
      </c>
      <c r="B41" s="38">
        <v>314</v>
      </c>
      <c r="C41" s="38">
        <v>279</v>
      </c>
      <c r="D41" s="51" t="s">
        <v>54</v>
      </c>
      <c r="E41" s="53">
        <v>0</v>
      </c>
      <c r="F41" s="76"/>
      <c r="G41" s="267"/>
      <c r="H41" s="267"/>
      <c r="I41" s="267"/>
    </row>
    <row r="42" spans="1:9" s="1" customFormat="1" x14ac:dyDescent="0.25">
      <c r="A42" s="45" t="s">
        <v>57</v>
      </c>
      <c r="B42" s="38">
        <v>3612</v>
      </c>
      <c r="C42" s="38">
        <v>4709</v>
      </c>
      <c r="D42" s="51" t="s">
        <v>55</v>
      </c>
      <c r="E42" s="53">
        <v>4130</v>
      </c>
      <c r="F42" s="76"/>
      <c r="G42" s="267"/>
      <c r="H42" s="267"/>
      <c r="I42" s="267"/>
    </row>
    <row r="43" spans="1:9" s="1" customFormat="1" ht="16.5" thickBot="1" x14ac:dyDescent="0.3">
      <c r="A43" s="45" t="s">
        <v>58</v>
      </c>
      <c r="B43" s="147">
        <f>B23</f>
        <v>13049</v>
      </c>
      <c r="C43" s="147">
        <f>C23</f>
        <v>13856</v>
      </c>
      <c r="D43" s="51" t="s">
        <v>56</v>
      </c>
      <c r="E43" s="53">
        <v>271</v>
      </c>
      <c r="F43" s="76"/>
      <c r="G43" s="267"/>
      <c r="H43" s="267"/>
      <c r="I43" s="267"/>
    </row>
    <row r="44" spans="1:9" s="1" customFormat="1" ht="16.5" thickTop="1" x14ac:dyDescent="0.25">
      <c r="D44" s="51" t="s">
        <v>57</v>
      </c>
      <c r="E44" s="53">
        <v>4378</v>
      </c>
      <c r="F44" s="76"/>
      <c r="G44" s="267"/>
      <c r="H44" s="267"/>
      <c r="I44" s="267"/>
    </row>
    <row r="45" spans="1:9" s="1" customFormat="1" ht="16.5" thickBot="1" x14ac:dyDescent="0.3">
      <c r="B45" s="123"/>
      <c r="D45" s="51" t="s">
        <v>58</v>
      </c>
      <c r="E45" s="135">
        <f>E24</f>
        <v>13519</v>
      </c>
      <c r="F45" s="83"/>
      <c r="G45" s="267"/>
      <c r="H45" s="267"/>
      <c r="I45" s="267"/>
    </row>
    <row r="46" spans="1:9" s="1" customFormat="1" ht="16.5" thickTop="1" x14ac:dyDescent="0.25">
      <c r="D46" s="366" t="s">
        <v>66</v>
      </c>
      <c r="E46" s="367"/>
      <c r="F46" s="76"/>
      <c r="G46" s="268"/>
      <c r="H46" s="268"/>
      <c r="I46" s="268"/>
    </row>
    <row r="47" spans="1:9" x14ac:dyDescent="0.25">
      <c r="A47" s="70" t="s">
        <v>76</v>
      </c>
      <c r="B47" s="71"/>
      <c r="C47" s="72"/>
      <c r="G47" s="210"/>
      <c r="H47" s="210"/>
      <c r="I47" s="210"/>
    </row>
    <row r="48" spans="1:9" ht="31.5" x14ac:dyDescent="0.25">
      <c r="A48" s="69" t="s">
        <v>75</v>
      </c>
      <c r="B48" s="69" t="s">
        <v>20</v>
      </c>
      <c r="C48" s="69" t="s">
        <v>21</v>
      </c>
      <c r="G48" s="210"/>
      <c r="H48" s="210"/>
      <c r="I48" s="210"/>
    </row>
    <row r="49" spans="1:9" ht="31.5" x14ac:dyDescent="0.25">
      <c r="A49" s="61" t="s">
        <v>74</v>
      </c>
      <c r="B49" s="62">
        <v>1</v>
      </c>
      <c r="C49" s="62">
        <v>1</v>
      </c>
      <c r="G49" s="210"/>
      <c r="H49" s="210"/>
      <c r="I49" s="210"/>
    </row>
    <row r="50" spans="1:9" x14ac:dyDescent="0.25">
      <c r="A50" s="61" t="s">
        <v>73</v>
      </c>
      <c r="B50" s="63">
        <v>400000</v>
      </c>
      <c r="C50" s="63">
        <v>400000</v>
      </c>
      <c r="G50" s="210"/>
      <c r="H50" s="210"/>
      <c r="I50" s="210"/>
    </row>
    <row r="51" spans="1:9" x14ac:dyDescent="0.25">
      <c r="A51" s="61" t="s">
        <v>72</v>
      </c>
      <c r="B51" s="63">
        <v>0</v>
      </c>
      <c r="C51" s="63">
        <v>0</v>
      </c>
      <c r="G51" s="210"/>
      <c r="H51" s="210"/>
      <c r="I51" s="210"/>
    </row>
    <row r="52" spans="1:9" x14ac:dyDescent="0.25">
      <c r="A52" s="61" t="s">
        <v>71</v>
      </c>
      <c r="B52" s="63">
        <v>0</v>
      </c>
      <c r="C52" s="63">
        <v>0</v>
      </c>
      <c r="G52" s="210"/>
      <c r="H52" s="210"/>
      <c r="I52" s="210"/>
    </row>
    <row r="53" spans="1:9" ht="31.5" x14ac:dyDescent="0.25">
      <c r="A53" s="61" t="s">
        <v>70</v>
      </c>
      <c r="B53" s="64">
        <v>0.1</v>
      </c>
      <c r="C53" s="64">
        <v>0.1</v>
      </c>
      <c r="G53" s="210"/>
      <c r="H53" s="210"/>
      <c r="I53" s="210"/>
    </row>
    <row r="54" spans="1:9" x14ac:dyDescent="0.25">
      <c r="A54" s="61" t="s">
        <v>69</v>
      </c>
      <c r="B54" s="63">
        <v>1000000000</v>
      </c>
      <c r="C54" s="63">
        <v>1000000000</v>
      </c>
      <c r="G54" s="210"/>
      <c r="H54" s="210"/>
      <c r="I54" s="210"/>
    </row>
    <row r="55" spans="1:9" x14ac:dyDescent="0.25">
      <c r="A55" s="61" t="s">
        <v>68</v>
      </c>
      <c r="B55" s="63">
        <v>282988000</v>
      </c>
      <c r="C55" s="63">
        <v>311108000</v>
      </c>
      <c r="G55" s="210"/>
      <c r="H55" s="210"/>
      <c r="I55" s="210"/>
    </row>
    <row r="56" spans="1:9" x14ac:dyDescent="0.25">
      <c r="A56" s="61" t="s">
        <v>67</v>
      </c>
      <c r="B56" s="127">
        <v>282988000</v>
      </c>
      <c r="C56" s="127">
        <v>311108000</v>
      </c>
    </row>
    <row r="57" spans="1:9" ht="31.5" x14ac:dyDescent="0.25">
      <c r="A57" s="69" t="s">
        <v>75</v>
      </c>
      <c r="B57" s="39" t="s">
        <v>61</v>
      </c>
      <c r="C57" s="65"/>
    </row>
    <row r="58" spans="1:9" ht="31.5" x14ac:dyDescent="0.25">
      <c r="A58" s="61" t="s">
        <v>74</v>
      </c>
      <c r="B58" s="66">
        <v>1</v>
      </c>
      <c r="C58" s="65"/>
    </row>
    <row r="59" spans="1:9" x14ac:dyDescent="0.25">
      <c r="A59" s="61" t="s">
        <v>73</v>
      </c>
      <c r="B59" s="67">
        <v>400000</v>
      </c>
      <c r="C59" s="65"/>
    </row>
    <row r="60" spans="1:9" x14ac:dyDescent="0.25">
      <c r="A60" s="61" t="s">
        <v>72</v>
      </c>
      <c r="B60" s="67">
        <v>0</v>
      </c>
      <c r="C60" s="65"/>
    </row>
    <row r="61" spans="1:9" x14ac:dyDescent="0.25">
      <c r="A61" s="61" t="s">
        <v>71</v>
      </c>
      <c r="B61" s="67">
        <v>0</v>
      </c>
      <c r="C61" s="65"/>
    </row>
    <row r="62" spans="1:9" ht="31.5" x14ac:dyDescent="0.25">
      <c r="A62" s="61" t="s">
        <v>70</v>
      </c>
      <c r="B62" s="68">
        <v>0.1</v>
      </c>
      <c r="C62" s="65"/>
    </row>
    <row r="63" spans="1:9" x14ac:dyDescent="0.25">
      <c r="A63" s="61" t="s">
        <v>69</v>
      </c>
      <c r="B63" s="67">
        <v>1000000000</v>
      </c>
      <c r="C63" s="65"/>
    </row>
    <row r="64" spans="1:9" x14ac:dyDescent="0.25">
      <c r="A64" s="61" t="s">
        <v>68</v>
      </c>
      <c r="B64" s="67">
        <v>323779000</v>
      </c>
      <c r="C64" s="65"/>
    </row>
    <row r="65" spans="1:3" x14ac:dyDescent="0.25">
      <c r="A65" s="61" t="s">
        <v>67</v>
      </c>
      <c r="B65" s="128">
        <v>323779000</v>
      </c>
      <c r="C65" s="65"/>
    </row>
  </sheetData>
  <mergeCells count="3">
    <mergeCell ref="D46:E46"/>
    <mergeCell ref="A3:E3"/>
    <mergeCell ref="A2:E2"/>
  </mergeCells>
  <pageMargins left="0.7" right="0.7" top="0.75" bottom="0.75" header="0.3" footer="0.3"/>
  <ignoredErrors>
    <ignoredError sqref="E24"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zoomScale="80" zoomScaleNormal="80" workbookViewId="0">
      <pane xSplit="1" ySplit="6" topLeftCell="B7" activePane="bottomRight" state="frozen"/>
      <selection pane="topRight" activeCell="B1" sqref="B1"/>
      <selection pane="bottomLeft" activeCell="A7" sqref="A7"/>
      <selection pane="bottomRight" activeCell="A7" sqref="A7"/>
    </sheetView>
  </sheetViews>
  <sheetFormatPr defaultColWidth="11" defaultRowHeight="15.75" x14ac:dyDescent="0.25"/>
  <cols>
    <col min="1" max="1" width="51.125" customWidth="1"/>
    <col min="2" max="2" width="19.625" customWidth="1"/>
    <col min="3" max="3" width="18.125" customWidth="1"/>
    <col min="4" max="4" width="19.5" customWidth="1"/>
  </cols>
  <sheetData>
    <row r="1" spans="1:11" ht="26.25" x14ac:dyDescent="0.4">
      <c r="A1" s="343" t="s">
        <v>1</v>
      </c>
      <c r="B1" s="344"/>
      <c r="C1" s="344"/>
      <c r="D1" s="345"/>
      <c r="E1" s="80"/>
      <c r="F1" s="80"/>
      <c r="G1" s="80"/>
      <c r="H1" s="74"/>
      <c r="I1" s="74"/>
      <c r="J1" s="74"/>
    </row>
    <row r="2" spans="1:11" ht="26.25" x14ac:dyDescent="0.4">
      <c r="A2" s="346" t="s">
        <v>7</v>
      </c>
      <c r="B2" s="336"/>
      <c r="C2" s="336"/>
      <c r="D2" s="347"/>
      <c r="E2" s="80"/>
      <c r="F2" s="80"/>
      <c r="G2" s="80"/>
      <c r="H2" s="80"/>
      <c r="I2" s="80"/>
      <c r="J2" s="80"/>
    </row>
    <row r="3" spans="1:11" ht="26.25" x14ac:dyDescent="0.4">
      <c r="A3" s="346" t="s">
        <v>112</v>
      </c>
      <c r="B3" s="336"/>
      <c r="C3" s="336"/>
      <c r="D3" s="347"/>
      <c r="E3" s="80"/>
      <c r="F3" s="80"/>
      <c r="G3" s="80"/>
      <c r="H3" s="80"/>
      <c r="I3" s="80"/>
      <c r="J3" s="80"/>
    </row>
    <row r="4" spans="1:11" ht="27" thickBot="1" x14ac:dyDescent="0.45">
      <c r="A4" s="355" t="s">
        <v>59</v>
      </c>
      <c r="B4" s="356"/>
      <c r="C4" s="356"/>
      <c r="D4" s="357"/>
      <c r="E4" s="80"/>
      <c r="F4" s="80"/>
      <c r="G4" s="80"/>
      <c r="H4" s="80"/>
      <c r="I4" s="80"/>
      <c r="J4" s="80"/>
    </row>
    <row r="5" spans="1:11" x14ac:dyDescent="0.25">
      <c r="A5" s="87" t="s">
        <v>113</v>
      </c>
      <c r="B5" s="368" t="s">
        <v>78</v>
      </c>
      <c r="C5" s="368"/>
      <c r="D5" s="369"/>
    </row>
    <row r="6" spans="1:11" x14ac:dyDescent="0.25">
      <c r="A6" s="88"/>
      <c r="B6" s="89" t="s">
        <v>114</v>
      </c>
      <c r="C6" s="89" t="s">
        <v>115</v>
      </c>
      <c r="D6" s="90" t="s">
        <v>116</v>
      </c>
    </row>
    <row r="7" spans="1:11" x14ac:dyDescent="0.25">
      <c r="A7" s="91" t="s">
        <v>158</v>
      </c>
      <c r="B7" s="92"/>
      <c r="C7" s="92"/>
      <c r="D7" s="93"/>
    </row>
    <row r="8" spans="1:11" x14ac:dyDescent="0.25">
      <c r="A8" s="94" t="s">
        <v>97</v>
      </c>
      <c r="B8" s="95">
        <v>1000</v>
      </c>
      <c r="C8" s="95">
        <v>1228</v>
      </c>
      <c r="D8" s="96">
        <v>897</v>
      </c>
    </row>
    <row r="9" spans="1:11" ht="31.5" x14ac:dyDescent="0.25">
      <c r="A9" s="330" t="s">
        <v>117</v>
      </c>
      <c r="B9" s="92"/>
      <c r="C9" s="92"/>
      <c r="D9" s="93"/>
    </row>
    <row r="10" spans="1:11" x14ac:dyDescent="0.25">
      <c r="A10" s="94" t="s">
        <v>118</v>
      </c>
      <c r="B10" s="97">
        <v>683</v>
      </c>
      <c r="C10" s="97">
        <v>654</v>
      </c>
      <c r="D10" s="98">
        <v>657</v>
      </c>
    </row>
    <row r="11" spans="1:11" x14ac:dyDescent="0.25">
      <c r="A11" s="94" t="s">
        <v>84</v>
      </c>
      <c r="B11" s="97">
        <v>10</v>
      </c>
      <c r="C11" s="97">
        <v>39</v>
      </c>
      <c r="D11" s="98">
        <v>201</v>
      </c>
    </row>
    <row r="12" spans="1:11" x14ac:dyDescent="0.25">
      <c r="A12" s="94" t="s">
        <v>119</v>
      </c>
      <c r="B12" s="97">
        <v>0</v>
      </c>
      <c r="C12" s="97">
        <v>0</v>
      </c>
      <c r="D12" s="98">
        <v>-99</v>
      </c>
    </row>
    <row r="13" spans="1:11" x14ac:dyDescent="0.25">
      <c r="A13" s="94" t="s">
        <v>120</v>
      </c>
      <c r="B13" s="97">
        <v>129</v>
      </c>
      <c r="C13" s="97">
        <v>108</v>
      </c>
      <c r="D13" s="98">
        <v>104</v>
      </c>
    </row>
    <row r="14" spans="1:11" x14ac:dyDescent="0.25">
      <c r="A14" s="94" t="s">
        <v>121</v>
      </c>
      <c r="B14" s="97">
        <v>162</v>
      </c>
      <c r="C14" s="97">
        <v>201</v>
      </c>
      <c r="D14" s="98">
        <v>49</v>
      </c>
      <c r="H14" s="6"/>
      <c r="I14" s="6"/>
      <c r="J14" s="6"/>
      <c r="K14" s="6"/>
    </row>
    <row r="15" spans="1:11" x14ac:dyDescent="0.25">
      <c r="A15" s="94" t="s">
        <v>122</v>
      </c>
      <c r="B15" s="97">
        <v>-13</v>
      </c>
      <c r="C15" s="97">
        <v>-17</v>
      </c>
      <c r="D15" s="98">
        <v>59</v>
      </c>
      <c r="H15" s="84"/>
      <c r="I15" s="85"/>
      <c r="J15" s="86"/>
      <c r="K15" s="86"/>
    </row>
    <row r="16" spans="1:11" x14ac:dyDescent="0.25">
      <c r="A16" s="91" t="s">
        <v>123</v>
      </c>
      <c r="B16" s="92"/>
      <c r="C16" s="92"/>
      <c r="D16" s="93"/>
      <c r="H16" s="1"/>
      <c r="I16" s="42"/>
      <c r="J16" s="42"/>
      <c r="K16" s="42"/>
    </row>
    <row r="17" spans="1:11" x14ac:dyDescent="0.25">
      <c r="A17" s="94" t="s">
        <v>124</v>
      </c>
      <c r="B17" s="97">
        <v>315</v>
      </c>
      <c r="C17" s="97">
        <v>-193</v>
      </c>
      <c r="D17" s="98">
        <v>123</v>
      </c>
      <c r="H17" s="47"/>
      <c r="I17" s="1"/>
      <c r="J17" s="1"/>
      <c r="K17" s="1"/>
    </row>
    <row r="18" spans="1:11" x14ac:dyDescent="0.25">
      <c r="A18" s="94" t="s">
        <v>25</v>
      </c>
      <c r="B18" s="97">
        <v>-335</v>
      </c>
      <c r="C18" s="97">
        <v>199</v>
      </c>
      <c r="D18" s="98">
        <v>86</v>
      </c>
      <c r="H18" s="46"/>
      <c r="I18" s="34"/>
      <c r="J18" s="34"/>
      <c r="K18" s="34"/>
    </row>
    <row r="19" spans="1:11" x14ac:dyDescent="0.25">
      <c r="A19" s="94" t="s">
        <v>125</v>
      </c>
      <c r="B19" s="97">
        <v>-21</v>
      </c>
      <c r="C19" s="97">
        <v>10</v>
      </c>
      <c r="D19" s="98">
        <v>36</v>
      </c>
      <c r="H19" s="47"/>
      <c r="I19" s="1"/>
      <c r="J19" s="1"/>
      <c r="K19" s="1"/>
    </row>
    <row r="20" spans="1:11" x14ac:dyDescent="0.25">
      <c r="A20" s="94" t="s">
        <v>39</v>
      </c>
      <c r="B20" s="97">
        <v>-196</v>
      </c>
      <c r="C20" s="97">
        <v>518</v>
      </c>
      <c r="D20" s="98">
        <v>-536</v>
      </c>
      <c r="H20" s="46"/>
      <c r="I20" s="35"/>
      <c r="J20" s="35"/>
      <c r="K20" s="35"/>
    </row>
    <row r="21" spans="1:11" x14ac:dyDescent="0.25">
      <c r="A21" s="94" t="s">
        <v>126</v>
      </c>
      <c r="B21" s="97">
        <v>117</v>
      </c>
      <c r="C21" s="97">
        <v>23</v>
      </c>
      <c r="D21" s="98">
        <v>-140</v>
      </c>
      <c r="H21" s="46"/>
      <c r="I21" s="35"/>
      <c r="J21" s="35"/>
      <c r="K21" s="35"/>
    </row>
    <row r="22" spans="1:11" x14ac:dyDescent="0.25">
      <c r="A22" s="94" t="s">
        <v>127</v>
      </c>
      <c r="B22" s="97">
        <v>290</v>
      </c>
      <c r="C22" s="97">
        <v>-213</v>
      </c>
      <c r="D22" s="98">
        <v>-94</v>
      </c>
      <c r="H22" s="46"/>
      <c r="I22" s="35"/>
      <c r="J22" s="35"/>
      <c r="K22" s="35"/>
    </row>
    <row r="23" spans="1:11" ht="16.5" thickBot="1" x14ac:dyDescent="0.3">
      <c r="A23" s="94" t="s">
        <v>128</v>
      </c>
      <c r="B23" s="146">
        <f>SUM(B8:B22)</f>
        <v>2141</v>
      </c>
      <c r="C23" s="146">
        <f>SUM(C8:C22)</f>
        <v>2557</v>
      </c>
      <c r="D23" s="148">
        <f>SUM(D8:D22)</f>
        <v>1343</v>
      </c>
      <c r="E23" s="129"/>
      <c r="H23" s="46"/>
      <c r="I23" s="35"/>
      <c r="J23" s="35"/>
      <c r="K23" s="35"/>
    </row>
    <row r="24" spans="1:11" ht="16.5" thickTop="1" x14ac:dyDescent="0.25">
      <c r="A24" s="91" t="s">
        <v>156</v>
      </c>
      <c r="B24" s="92"/>
      <c r="C24" s="130"/>
      <c r="D24" s="93"/>
      <c r="H24" s="46"/>
      <c r="I24" s="35"/>
      <c r="J24" s="35"/>
      <c r="K24" s="35"/>
    </row>
    <row r="25" spans="1:11" x14ac:dyDescent="0.25">
      <c r="A25" s="94" t="s">
        <v>129</v>
      </c>
      <c r="B25" s="97">
        <v>-688</v>
      </c>
      <c r="C25" s="97">
        <v>-580</v>
      </c>
      <c r="D25" s="98">
        <v>-649</v>
      </c>
      <c r="H25" s="46"/>
      <c r="I25" s="35"/>
      <c r="J25" s="35"/>
      <c r="K25" s="35"/>
    </row>
    <row r="26" spans="1:11" x14ac:dyDescent="0.25">
      <c r="A26" s="94" t="s">
        <v>130</v>
      </c>
      <c r="B26" s="97">
        <v>-4325</v>
      </c>
      <c r="C26" s="97">
        <v>-3045</v>
      </c>
      <c r="D26" s="98">
        <v>-2281</v>
      </c>
      <c r="H26" s="47"/>
      <c r="I26" s="1"/>
      <c r="J26" s="1"/>
      <c r="K26" s="1"/>
    </row>
    <row r="27" spans="1:11" x14ac:dyDescent="0.25">
      <c r="A27" s="94" t="s">
        <v>131</v>
      </c>
      <c r="B27" s="97">
        <v>4018</v>
      </c>
      <c r="C27" s="97">
        <v>2689</v>
      </c>
      <c r="D27" s="98">
        <v>2427</v>
      </c>
      <c r="H27" s="46"/>
      <c r="I27" s="35"/>
      <c r="J27" s="35"/>
      <c r="K27" s="35"/>
    </row>
    <row r="28" spans="1:11" x14ac:dyDescent="0.25">
      <c r="A28" s="94" t="s">
        <v>132</v>
      </c>
      <c r="B28" s="97">
        <v>0</v>
      </c>
      <c r="C28" s="97">
        <v>0</v>
      </c>
      <c r="D28" s="98">
        <v>-51</v>
      </c>
      <c r="H28" s="46"/>
      <c r="I28" s="35"/>
      <c r="J28" s="35"/>
      <c r="K28" s="35"/>
    </row>
    <row r="29" spans="1:11" x14ac:dyDescent="0.25">
      <c r="A29" s="94" t="s">
        <v>133</v>
      </c>
      <c r="B29" s="97">
        <v>2</v>
      </c>
      <c r="C29" s="97">
        <v>56</v>
      </c>
      <c r="D29" s="98">
        <v>0</v>
      </c>
      <c r="H29" s="46"/>
      <c r="I29" s="35"/>
      <c r="J29" s="35"/>
      <c r="K29" s="35"/>
    </row>
    <row r="30" spans="1:11" x14ac:dyDescent="0.25">
      <c r="A30" s="94" t="s">
        <v>122</v>
      </c>
      <c r="B30" s="97">
        <v>-9</v>
      </c>
      <c r="C30" s="97">
        <v>3</v>
      </c>
      <c r="D30" s="98">
        <v>28</v>
      </c>
      <c r="H30" s="46"/>
      <c r="I30" s="35"/>
      <c r="J30" s="35"/>
      <c r="K30" s="35"/>
    </row>
    <row r="31" spans="1:11" ht="16.5" thickBot="1" x14ac:dyDescent="0.3">
      <c r="A31" s="94" t="s">
        <v>134</v>
      </c>
      <c r="B31" s="146">
        <f>SUM(B25:B30)</f>
        <v>-1002</v>
      </c>
      <c r="C31" s="146">
        <f>SUM(C25:C30)</f>
        <v>-877</v>
      </c>
      <c r="D31" s="148">
        <f>SUM(D25:D30)</f>
        <v>-526</v>
      </c>
      <c r="E31" s="129"/>
      <c r="H31" s="46"/>
      <c r="I31" s="35"/>
      <c r="J31" s="35"/>
      <c r="K31" s="35"/>
    </row>
    <row r="32" spans="1:11" ht="16.5" thickTop="1" x14ac:dyDescent="0.25">
      <c r="A32" s="91" t="s">
        <v>157</v>
      </c>
      <c r="B32" s="92"/>
      <c r="C32" s="92"/>
      <c r="D32" s="93"/>
      <c r="H32" s="46"/>
      <c r="I32" s="35"/>
      <c r="J32" s="35"/>
      <c r="K32" s="35"/>
    </row>
    <row r="33" spans="1:11" x14ac:dyDescent="0.25">
      <c r="A33" s="94" t="s">
        <v>135</v>
      </c>
      <c r="B33" s="97">
        <v>-2004</v>
      </c>
      <c r="C33" s="97">
        <v>-698</v>
      </c>
      <c r="D33" s="98">
        <v>-1000</v>
      </c>
      <c r="H33" s="46"/>
      <c r="I33" s="35"/>
      <c r="J33" s="35"/>
      <c r="K33" s="35"/>
    </row>
    <row r="34" spans="1:11" x14ac:dyDescent="0.25">
      <c r="A34" s="94" t="s">
        <v>136</v>
      </c>
      <c r="B34" s="97">
        <v>0</v>
      </c>
      <c r="C34" s="97">
        <v>0</v>
      </c>
      <c r="D34" s="98">
        <v>-55</v>
      </c>
      <c r="H34" s="47"/>
      <c r="I34" s="1"/>
      <c r="J34" s="1"/>
      <c r="K34" s="1"/>
    </row>
    <row r="35" spans="1:11" x14ac:dyDescent="0.25">
      <c r="A35" s="94" t="s">
        <v>137</v>
      </c>
      <c r="B35" s="97">
        <v>163</v>
      </c>
      <c r="C35" s="97">
        <v>171</v>
      </c>
      <c r="D35" s="98">
        <v>47</v>
      </c>
      <c r="H35" s="46"/>
      <c r="I35" s="35"/>
      <c r="J35" s="35"/>
      <c r="K35" s="35"/>
    </row>
    <row r="36" spans="1:11" x14ac:dyDescent="0.25">
      <c r="A36" s="94" t="s">
        <v>138</v>
      </c>
      <c r="B36" s="97">
        <v>-409</v>
      </c>
      <c r="C36" s="97">
        <v>-505</v>
      </c>
      <c r="D36" s="98">
        <v>-499</v>
      </c>
      <c r="H36" s="46"/>
      <c r="I36" s="35"/>
      <c r="J36" s="35"/>
      <c r="K36" s="35"/>
    </row>
    <row r="37" spans="1:11" x14ac:dyDescent="0.25">
      <c r="A37" s="94" t="s">
        <v>139</v>
      </c>
      <c r="B37" s="97">
        <v>-46</v>
      </c>
      <c r="C37" s="97">
        <v>-394</v>
      </c>
      <c r="D37" s="98">
        <v>-28</v>
      </c>
      <c r="H37" s="46"/>
      <c r="I37" s="35"/>
      <c r="J37" s="35"/>
      <c r="K37" s="35"/>
    </row>
    <row r="38" spans="1:11" x14ac:dyDescent="0.25">
      <c r="A38" s="94" t="s">
        <v>122</v>
      </c>
      <c r="B38" s="97">
        <v>-1</v>
      </c>
      <c r="C38" s="97">
        <v>8</v>
      </c>
      <c r="D38" s="98">
        <v>-1</v>
      </c>
      <c r="H38" s="46"/>
      <c r="I38" s="35"/>
      <c r="J38" s="35"/>
      <c r="K38" s="35"/>
    </row>
    <row r="39" spans="1:11" x14ac:dyDescent="0.25">
      <c r="A39" s="94" t="s">
        <v>140</v>
      </c>
      <c r="B39" s="97">
        <v>-2297</v>
      </c>
      <c r="C39" s="97">
        <v>-1418</v>
      </c>
      <c r="D39" s="98">
        <v>-1536</v>
      </c>
      <c r="H39" s="46"/>
      <c r="I39" s="35"/>
      <c r="J39" s="35"/>
      <c r="K39" s="35"/>
    </row>
    <row r="40" spans="1:11" x14ac:dyDescent="0.25">
      <c r="A40" s="94" t="s">
        <v>141</v>
      </c>
      <c r="B40" s="97">
        <v>25</v>
      </c>
      <c r="C40" s="97">
        <v>10</v>
      </c>
      <c r="D40" s="98">
        <v>-38</v>
      </c>
      <c r="H40" s="46"/>
      <c r="I40" s="35"/>
      <c r="J40" s="35"/>
      <c r="K40" s="35"/>
    </row>
    <row r="41" spans="1:11" x14ac:dyDescent="0.25">
      <c r="A41" s="94" t="s">
        <v>142</v>
      </c>
      <c r="B41" s="97">
        <v>-1133</v>
      </c>
      <c r="C41" s="97">
        <v>272</v>
      </c>
      <c r="D41" s="98">
        <v>-757</v>
      </c>
      <c r="H41" s="46"/>
      <c r="I41" s="35"/>
      <c r="J41" s="35"/>
      <c r="K41" s="35"/>
    </row>
    <row r="42" spans="1:11" x14ac:dyDescent="0.25">
      <c r="A42" s="94" t="s">
        <v>143</v>
      </c>
      <c r="B42" s="97">
        <v>2433</v>
      </c>
      <c r="C42" s="97">
        <v>2161</v>
      </c>
      <c r="D42" s="98">
        <v>2616</v>
      </c>
      <c r="H42" s="47"/>
      <c r="I42" s="1"/>
      <c r="J42" s="1"/>
      <c r="K42" s="1"/>
    </row>
    <row r="43" spans="1:11" x14ac:dyDescent="0.25">
      <c r="A43" s="94" t="s">
        <v>144</v>
      </c>
      <c r="B43" s="97">
        <v>0</v>
      </c>
      <c r="C43" s="97">
        <v>0</v>
      </c>
      <c r="D43" s="98">
        <v>302</v>
      </c>
      <c r="H43" s="46"/>
      <c r="I43" s="35"/>
      <c r="J43" s="35"/>
      <c r="K43" s="35"/>
    </row>
    <row r="44" spans="1:11" ht="16.5" thickBot="1" x14ac:dyDescent="0.3">
      <c r="A44" s="94" t="s">
        <v>145</v>
      </c>
      <c r="B44" s="146">
        <f>B42+B41+B43</f>
        <v>1300</v>
      </c>
      <c r="C44" s="146">
        <f>C42+C41+C43</f>
        <v>2433</v>
      </c>
      <c r="D44" s="148">
        <f>D42+D41+D43</f>
        <v>2161</v>
      </c>
      <c r="E44" s="130"/>
      <c r="F44" s="129"/>
      <c r="H44" s="46"/>
      <c r="I44" s="35"/>
      <c r="J44" s="35"/>
      <c r="K44" s="35"/>
    </row>
    <row r="45" spans="1:11" ht="16.5" thickTop="1" x14ac:dyDescent="0.25">
      <c r="A45" s="91" t="s">
        <v>146</v>
      </c>
      <c r="B45" s="92"/>
      <c r="C45" s="92"/>
      <c r="D45" s="93"/>
      <c r="H45" s="46"/>
      <c r="I45" s="35"/>
      <c r="J45" s="35"/>
      <c r="K45" s="35"/>
    </row>
    <row r="46" spans="1:11" x14ac:dyDescent="0.25">
      <c r="A46" s="94" t="s">
        <v>147</v>
      </c>
      <c r="B46" s="97">
        <v>366</v>
      </c>
      <c r="C46" s="97">
        <v>628</v>
      </c>
      <c r="D46" s="98">
        <v>550</v>
      </c>
      <c r="E46" s="149"/>
      <c r="H46" s="46"/>
      <c r="I46" s="35"/>
      <c r="J46" s="35"/>
      <c r="K46" s="35"/>
    </row>
    <row r="47" spans="1:11" x14ac:dyDescent="0.25">
      <c r="A47" s="99" t="s">
        <v>148</v>
      </c>
      <c r="B47" s="100">
        <v>81</v>
      </c>
      <c r="C47" s="100">
        <v>76</v>
      </c>
      <c r="D47" s="101">
        <v>77</v>
      </c>
      <c r="H47" s="46"/>
      <c r="I47" s="35"/>
      <c r="J47" s="35"/>
      <c r="K47" s="35"/>
    </row>
    <row r="48" spans="1:11" x14ac:dyDescent="0.25">
      <c r="H48" s="46"/>
      <c r="I48" s="35"/>
      <c r="J48" s="35"/>
      <c r="K48" s="35"/>
    </row>
    <row r="49" spans="8:11" x14ac:dyDescent="0.25">
      <c r="H49" s="46"/>
      <c r="I49" s="35"/>
      <c r="J49" s="35"/>
      <c r="K49" s="35"/>
    </row>
    <row r="50" spans="8:11" x14ac:dyDescent="0.25">
      <c r="H50" s="46"/>
      <c r="I50" s="35"/>
      <c r="J50" s="35"/>
      <c r="K50" s="35"/>
    </row>
    <row r="51" spans="8:11" x14ac:dyDescent="0.25">
      <c r="H51" s="46"/>
      <c r="I51" s="35"/>
      <c r="J51" s="35"/>
      <c r="K51" s="35"/>
    </row>
    <row r="52" spans="8:11" x14ac:dyDescent="0.25">
      <c r="H52" s="46"/>
      <c r="I52" s="35"/>
      <c r="J52" s="35"/>
      <c r="K52" s="35"/>
    </row>
    <row r="53" spans="8:11" x14ac:dyDescent="0.25">
      <c r="H53" s="46"/>
      <c r="I53" s="35"/>
      <c r="J53" s="35"/>
      <c r="K53" s="35"/>
    </row>
    <row r="54" spans="8:11" x14ac:dyDescent="0.25">
      <c r="H54" s="46"/>
      <c r="I54" s="35"/>
      <c r="J54" s="35"/>
      <c r="K54" s="35"/>
    </row>
    <row r="55" spans="8:11" x14ac:dyDescent="0.25">
      <c r="H55" s="47"/>
      <c r="I55" s="1"/>
      <c r="J55" s="1"/>
      <c r="K55" s="1"/>
    </row>
    <row r="56" spans="8:11" x14ac:dyDescent="0.25">
      <c r="H56" s="46"/>
      <c r="I56" s="35"/>
      <c r="J56" s="35"/>
      <c r="K56" s="35"/>
    </row>
    <row r="57" spans="8:11" x14ac:dyDescent="0.25">
      <c r="H57" s="46"/>
      <c r="I57" s="34"/>
      <c r="J57" s="34"/>
      <c r="K57" s="34"/>
    </row>
  </sheetData>
  <mergeCells count="5">
    <mergeCell ref="B5:D5"/>
    <mergeCell ref="A1:D1"/>
    <mergeCell ref="A2:D2"/>
    <mergeCell ref="A3:D3"/>
    <mergeCell ref="A4:D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zoomScale="80" zoomScaleNormal="80" workbookViewId="0">
      <pane xSplit="1" ySplit="7" topLeftCell="C8" activePane="bottomRight" state="frozen"/>
      <selection pane="topRight" activeCell="B1" sqref="B1"/>
      <selection pane="bottomLeft" activeCell="A8" sqref="A8"/>
      <selection pane="bottomRight" activeCell="H8" sqref="H8"/>
    </sheetView>
  </sheetViews>
  <sheetFormatPr defaultColWidth="11" defaultRowHeight="15.75" x14ac:dyDescent="0.25"/>
  <cols>
    <col min="1" max="1" width="45.125" customWidth="1"/>
    <col min="2" max="4" width="10" customWidth="1"/>
    <col min="5" max="5" width="42.25" customWidth="1"/>
    <col min="6" max="9" width="8.75" customWidth="1"/>
    <col min="10" max="10" width="36.75" customWidth="1"/>
    <col min="11" max="12" width="10.25" customWidth="1"/>
  </cols>
  <sheetData>
    <row r="1" spans="1:12" ht="26.25" x14ac:dyDescent="0.4">
      <c r="A1" s="343" t="s">
        <v>1</v>
      </c>
      <c r="B1" s="344"/>
      <c r="C1" s="344"/>
      <c r="D1" s="344"/>
      <c r="E1" s="344"/>
      <c r="F1" s="344"/>
      <c r="G1" s="344"/>
      <c r="H1" s="344"/>
      <c r="I1" s="344"/>
      <c r="J1" s="344"/>
      <c r="K1" s="344"/>
      <c r="L1" s="345"/>
    </row>
    <row r="2" spans="1:12" ht="26.25" x14ac:dyDescent="0.4">
      <c r="A2" s="346" t="s">
        <v>200</v>
      </c>
      <c r="B2" s="336"/>
      <c r="C2" s="336"/>
      <c r="D2" s="336"/>
      <c r="E2" s="336"/>
      <c r="F2" s="336"/>
      <c r="G2" s="336"/>
      <c r="H2" s="336"/>
      <c r="I2" s="336"/>
      <c r="J2" s="336"/>
      <c r="K2" s="336"/>
      <c r="L2" s="347"/>
    </row>
    <row r="3" spans="1:12" ht="26.25" x14ac:dyDescent="0.4">
      <c r="A3" s="346" t="s">
        <v>112</v>
      </c>
      <c r="B3" s="336"/>
      <c r="C3" s="336"/>
      <c r="D3" s="336"/>
      <c r="E3" s="336"/>
      <c r="F3" s="336"/>
      <c r="G3" s="336"/>
      <c r="H3" s="336"/>
      <c r="I3" s="336"/>
      <c r="J3" s="336"/>
      <c r="K3" s="336"/>
      <c r="L3" s="347"/>
    </row>
    <row r="4" spans="1:12" ht="27" thickBot="1" x14ac:dyDescent="0.45">
      <c r="A4" s="355" t="s">
        <v>59</v>
      </c>
      <c r="B4" s="356"/>
      <c r="C4" s="356"/>
      <c r="D4" s="356"/>
      <c r="E4" s="356"/>
      <c r="F4" s="356"/>
      <c r="G4" s="356"/>
      <c r="H4" s="356"/>
      <c r="I4" s="356"/>
      <c r="J4" s="356"/>
      <c r="K4" s="356"/>
      <c r="L4" s="357"/>
    </row>
    <row r="5" spans="1:12" ht="16.5" thickBot="1" x14ac:dyDescent="0.3">
      <c r="A5" s="378" t="s">
        <v>1</v>
      </c>
      <c r="B5" s="379"/>
      <c r="C5" s="379"/>
      <c r="D5" s="380"/>
      <c r="E5" s="381" t="s">
        <v>194</v>
      </c>
      <c r="F5" s="382"/>
      <c r="G5" s="382"/>
      <c r="H5" s="382"/>
      <c r="I5" s="382"/>
      <c r="J5" s="378" t="s">
        <v>185</v>
      </c>
      <c r="K5" s="379"/>
      <c r="L5" s="380"/>
    </row>
    <row r="6" spans="1:12" ht="15.95" customHeight="1" x14ac:dyDescent="0.25">
      <c r="A6" s="375" t="s">
        <v>150</v>
      </c>
      <c r="B6" s="373" t="s">
        <v>78</v>
      </c>
      <c r="C6" s="377"/>
      <c r="D6" s="377"/>
      <c r="E6" s="371" t="s">
        <v>190</v>
      </c>
      <c r="F6" s="373" t="s">
        <v>186</v>
      </c>
      <c r="G6" s="377"/>
      <c r="H6" s="373" t="s">
        <v>187</v>
      </c>
      <c r="I6" s="377"/>
      <c r="J6" s="371" t="s">
        <v>195</v>
      </c>
      <c r="K6" s="373" t="s">
        <v>186</v>
      </c>
      <c r="L6" s="374"/>
    </row>
    <row r="7" spans="1:12" ht="36.75" customHeight="1" x14ac:dyDescent="0.25">
      <c r="A7" s="376"/>
      <c r="B7" s="327" t="s">
        <v>20</v>
      </c>
      <c r="C7" s="327" t="s">
        <v>21</v>
      </c>
      <c r="D7" s="327" t="s">
        <v>61</v>
      </c>
      <c r="E7" s="372"/>
      <c r="F7" s="327" t="s">
        <v>188</v>
      </c>
      <c r="G7" s="327" t="s">
        <v>189</v>
      </c>
      <c r="H7" s="327" t="s">
        <v>188</v>
      </c>
      <c r="I7" s="327" t="s">
        <v>189</v>
      </c>
      <c r="J7" s="372"/>
      <c r="K7" s="327" t="s">
        <v>188</v>
      </c>
      <c r="L7" s="328" t="s">
        <v>196</v>
      </c>
    </row>
    <row r="8" spans="1:12" x14ac:dyDescent="0.25">
      <c r="A8" s="172" t="s">
        <v>97</v>
      </c>
      <c r="B8" s="318">
        <v>1000</v>
      </c>
      <c r="C8" s="318">
        <v>1228</v>
      </c>
      <c r="D8" s="318">
        <v>897</v>
      </c>
      <c r="E8" s="167" t="s">
        <v>191</v>
      </c>
      <c r="F8" s="318">
        <v>13822</v>
      </c>
      <c r="G8" s="318">
        <v>11029</v>
      </c>
      <c r="H8" s="318">
        <v>33887</v>
      </c>
      <c r="I8" s="318">
        <v>28920</v>
      </c>
      <c r="J8" s="167" t="s">
        <v>191</v>
      </c>
      <c r="K8" s="318">
        <v>1629</v>
      </c>
      <c r="L8" s="319">
        <v>724</v>
      </c>
    </row>
    <row r="9" spans="1:12" ht="30" x14ac:dyDescent="0.25">
      <c r="A9" s="173" t="s">
        <v>151</v>
      </c>
      <c r="B9" s="324">
        <v>35</v>
      </c>
      <c r="C9" s="324">
        <v>10</v>
      </c>
      <c r="D9" s="324">
        <v>-44</v>
      </c>
      <c r="E9" s="169" t="s">
        <v>192</v>
      </c>
      <c r="F9" s="324">
        <v>263</v>
      </c>
      <c r="G9" s="324">
        <v>214</v>
      </c>
      <c r="H9" s="324">
        <v>303</v>
      </c>
      <c r="I9" s="324">
        <v>-161</v>
      </c>
      <c r="J9" s="167" t="s">
        <v>197</v>
      </c>
      <c r="K9" s="320">
        <v>59</v>
      </c>
      <c r="L9" s="321">
        <v>187</v>
      </c>
    </row>
    <row r="10" spans="1:12" ht="45" x14ac:dyDescent="0.25">
      <c r="A10" s="173" t="s">
        <v>152</v>
      </c>
      <c r="B10" s="324">
        <v>0</v>
      </c>
      <c r="C10" s="324">
        <v>-2</v>
      </c>
      <c r="D10" s="324">
        <v>-67</v>
      </c>
      <c r="E10" s="170"/>
      <c r="F10" s="325"/>
      <c r="G10" s="325"/>
      <c r="H10" s="325"/>
      <c r="I10" s="325"/>
      <c r="J10" s="167" t="s">
        <v>198</v>
      </c>
      <c r="K10" s="320">
        <v>2</v>
      </c>
      <c r="L10" s="321">
        <v>3</v>
      </c>
    </row>
    <row r="11" spans="1:12" ht="16.5" thickBot="1" x14ac:dyDescent="0.3">
      <c r="A11" s="174" t="s">
        <v>153</v>
      </c>
      <c r="B11" s="326">
        <f>SUM(B8:B10)</f>
        <v>1035</v>
      </c>
      <c r="C11" s="326">
        <f>SUM(C8:C10)</f>
        <v>1236</v>
      </c>
      <c r="D11" s="326">
        <f>SUM(D8:D10)</f>
        <v>786</v>
      </c>
      <c r="E11" s="171" t="s">
        <v>193</v>
      </c>
      <c r="F11" s="326">
        <v>11877</v>
      </c>
      <c r="G11" s="326">
        <v>10362</v>
      </c>
      <c r="H11" s="326">
        <v>31251</v>
      </c>
      <c r="I11" s="326">
        <v>27864</v>
      </c>
      <c r="J11" s="168" t="s">
        <v>153</v>
      </c>
      <c r="K11" s="322">
        <v>1646</v>
      </c>
      <c r="L11" s="323">
        <v>912</v>
      </c>
    </row>
    <row r="12" spans="1:12" x14ac:dyDescent="0.25">
      <c r="A12" s="179"/>
      <c r="B12" s="180"/>
      <c r="C12" s="180"/>
      <c r="D12" s="180"/>
      <c r="E12" s="180"/>
      <c r="F12" s="180"/>
      <c r="G12" s="6"/>
      <c r="H12" s="160"/>
      <c r="I12" s="179"/>
      <c r="J12" s="164"/>
      <c r="K12" s="160"/>
      <c r="L12" s="160"/>
    </row>
    <row r="13" spans="1:12" x14ac:dyDescent="0.25">
      <c r="A13" s="179"/>
      <c r="B13" s="370"/>
      <c r="C13" s="370"/>
      <c r="D13" s="370"/>
      <c r="E13" s="370"/>
      <c r="F13" s="177"/>
      <c r="G13" s="166"/>
      <c r="H13" s="35"/>
      <c r="I13" s="35"/>
      <c r="J13" s="159"/>
      <c r="K13" s="35"/>
      <c r="L13" s="35"/>
    </row>
    <row r="14" spans="1:12" x14ac:dyDescent="0.25">
      <c r="A14" s="178"/>
      <c r="B14" s="175"/>
      <c r="C14" s="106"/>
      <c r="D14" s="175"/>
      <c r="E14" s="107"/>
      <c r="F14" s="175"/>
      <c r="G14" s="166"/>
      <c r="H14" s="35"/>
      <c r="I14" s="35"/>
      <c r="J14" s="159"/>
      <c r="K14" s="35"/>
      <c r="L14" s="35"/>
    </row>
    <row r="15" spans="1:12" x14ac:dyDescent="0.25">
      <c r="A15" s="178"/>
      <c r="B15" s="176"/>
      <c r="C15" s="106"/>
      <c r="D15" s="176"/>
      <c r="E15" s="107"/>
      <c r="F15" s="176"/>
      <c r="G15" s="166"/>
      <c r="H15" s="35"/>
      <c r="I15" s="35"/>
      <c r="J15" s="159"/>
      <c r="K15" s="35"/>
      <c r="L15" s="35"/>
    </row>
    <row r="16" spans="1:12" x14ac:dyDescent="0.25">
      <c r="A16" s="178"/>
      <c r="B16" s="176"/>
      <c r="C16" s="106"/>
      <c r="D16" s="176"/>
      <c r="E16" s="107"/>
      <c r="F16" s="176"/>
      <c r="G16" s="6"/>
      <c r="H16" s="160"/>
      <c r="I16" s="160"/>
      <c r="J16" s="159"/>
      <c r="K16" s="35"/>
      <c r="L16" s="35"/>
    </row>
    <row r="17" spans="1:12" x14ac:dyDescent="0.25">
      <c r="A17" s="178"/>
      <c r="B17" s="175"/>
      <c r="C17" s="106"/>
      <c r="D17" s="175"/>
      <c r="E17" s="107"/>
      <c r="F17" s="175"/>
      <c r="G17" s="166"/>
      <c r="H17" s="35"/>
      <c r="I17" s="35"/>
      <c r="J17" s="159"/>
      <c r="K17" s="34"/>
      <c r="L17" s="34"/>
    </row>
    <row r="18" spans="1:12" x14ac:dyDescent="0.25">
      <c r="A18" s="6"/>
      <c r="B18" s="6"/>
      <c r="C18" s="6"/>
      <c r="D18" s="6"/>
      <c r="E18" s="165"/>
      <c r="F18" s="166"/>
      <c r="G18" s="166"/>
      <c r="H18" s="35"/>
      <c r="I18" s="35"/>
      <c r="J18" s="160"/>
      <c r="K18" s="160"/>
      <c r="L18" s="160"/>
    </row>
    <row r="19" spans="1:12" x14ac:dyDescent="0.25">
      <c r="A19" s="6"/>
      <c r="B19" s="6"/>
      <c r="C19" s="6"/>
      <c r="D19" s="6"/>
      <c r="E19" s="165"/>
      <c r="F19" s="166"/>
      <c r="G19" s="166"/>
      <c r="H19" s="35"/>
      <c r="I19" s="35"/>
      <c r="J19" s="160"/>
      <c r="K19" s="160"/>
      <c r="L19" s="160"/>
    </row>
    <row r="20" spans="1:12" x14ac:dyDescent="0.25">
      <c r="A20" s="160"/>
      <c r="B20" s="160"/>
      <c r="C20" s="160"/>
      <c r="D20" s="160"/>
      <c r="E20" s="159"/>
      <c r="F20" s="35"/>
      <c r="G20" s="35"/>
      <c r="H20" s="35"/>
      <c r="I20" s="35"/>
      <c r="J20" s="160"/>
      <c r="K20" s="160"/>
      <c r="L20" s="160"/>
    </row>
    <row r="21" spans="1:12" x14ac:dyDescent="0.25">
      <c r="A21" s="160"/>
      <c r="B21" s="160"/>
      <c r="C21" s="160"/>
      <c r="D21" s="160"/>
      <c r="E21" s="160"/>
      <c r="F21" s="160"/>
      <c r="G21" s="160"/>
      <c r="H21" s="160"/>
      <c r="I21" s="160"/>
      <c r="J21" s="160"/>
      <c r="K21" s="160"/>
      <c r="L21" s="160"/>
    </row>
    <row r="22" spans="1:12" x14ac:dyDescent="0.25">
      <c r="A22" s="160"/>
      <c r="B22" s="160"/>
      <c r="C22" s="160"/>
      <c r="D22" s="160"/>
      <c r="E22" s="160"/>
      <c r="F22" s="160"/>
      <c r="G22" s="160"/>
      <c r="H22" s="160"/>
      <c r="I22" s="160"/>
      <c r="J22" s="160"/>
      <c r="K22" s="160"/>
      <c r="L22" s="160"/>
    </row>
    <row r="23" spans="1:12" x14ac:dyDescent="0.25">
      <c r="A23" s="160"/>
      <c r="B23" s="160"/>
      <c r="C23" s="160"/>
      <c r="D23" s="160"/>
      <c r="E23" s="160"/>
      <c r="F23" s="160"/>
      <c r="G23" s="160"/>
      <c r="H23" s="160"/>
      <c r="I23" s="160"/>
      <c r="J23" s="160"/>
      <c r="K23" s="160"/>
      <c r="L23" s="160"/>
    </row>
    <row r="24" spans="1:12" x14ac:dyDescent="0.25">
      <c r="A24" s="160"/>
      <c r="B24" s="160"/>
      <c r="C24" s="160"/>
      <c r="D24" s="160"/>
      <c r="E24" s="160"/>
      <c r="F24" s="160"/>
      <c r="G24" s="160"/>
      <c r="H24" s="160"/>
      <c r="I24" s="160"/>
      <c r="J24" s="160"/>
      <c r="K24" s="160"/>
      <c r="L24" s="160"/>
    </row>
    <row r="25" spans="1:12" x14ac:dyDescent="0.25">
      <c r="A25" s="160"/>
      <c r="B25" s="160"/>
      <c r="C25" s="160"/>
      <c r="D25" s="160"/>
      <c r="E25" s="160"/>
      <c r="F25" s="160"/>
      <c r="G25" s="160"/>
      <c r="H25" s="160"/>
      <c r="I25" s="160"/>
      <c r="J25" s="160"/>
      <c r="K25" s="160"/>
      <c r="L25" s="160"/>
    </row>
    <row r="26" spans="1:12" x14ac:dyDescent="0.25">
      <c r="A26" s="160"/>
      <c r="B26" s="160"/>
      <c r="C26" s="160"/>
      <c r="D26" s="160"/>
      <c r="E26" s="160"/>
      <c r="F26" s="160"/>
      <c r="G26" s="160"/>
      <c r="H26" s="160"/>
      <c r="I26" s="160"/>
      <c r="J26" s="160"/>
      <c r="K26" s="160"/>
      <c r="L26" s="160"/>
    </row>
    <row r="27" spans="1:12" x14ac:dyDescent="0.25">
      <c r="A27" s="160"/>
      <c r="B27" s="160"/>
      <c r="C27" s="160"/>
      <c r="D27" s="160"/>
      <c r="E27" s="160"/>
      <c r="F27" s="160"/>
      <c r="G27" s="160"/>
      <c r="H27" s="160"/>
      <c r="I27" s="160"/>
      <c r="J27" s="160"/>
      <c r="K27" s="160"/>
      <c r="L27" s="160"/>
    </row>
    <row r="28" spans="1:12" x14ac:dyDescent="0.25">
      <c r="A28" s="160"/>
      <c r="B28" s="160"/>
      <c r="C28" s="160"/>
      <c r="D28" s="160"/>
      <c r="E28" s="160"/>
      <c r="F28" s="160"/>
      <c r="G28" s="160"/>
      <c r="H28" s="160"/>
      <c r="I28" s="160"/>
      <c r="J28" s="160"/>
      <c r="K28" s="160"/>
      <c r="L28" s="160"/>
    </row>
    <row r="29" spans="1:12" x14ac:dyDescent="0.25">
      <c r="A29" s="160"/>
      <c r="B29" s="160"/>
      <c r="C29" s="160"/>
      <c r="D29" s="160"/>
      <c r="E29" s="160"/>
      <c r="F29" s="160"/>
      <c r="G29" s="160"/>
      <c r="H29" s="160"/>
      <c r="I29" s="160"/>
      <c r="J29" s="160"/>
      <c r="K29" s="160"/>
      <c r="L29" s="160"/>
    </row>
    <row r="30" spans="1:12" x14ac:dyDescent="0.25">
      <c r="A30" s="160"/>
      <c r="B30" s="160"/>
      <c r="C30" s="160"/>
      <c r="D30" s="160"/>
      <c r="E30" s="160"/>
      <c r="F30" s="160"/>
      <c r="G30" s="160"/>
      <c r="H30" s="160"/>
      <c r="I30" s="160"/>
      <c r="J30" s="160"/>
      <c r="K30" s="160"/>
      <c r="L30" s="160"/>
    </row>
    <row r="31" spans="1:12" x14ac:dyDescent="0.25">
      <c r="A31" s="160"/>
      <c r="B31" s="160"/>
      <c r="C31" s="160"/>
      <c r="D31" s="160"/>
      <c r="E31" s="160"/>
      <c r="F31" s="160"/>
      <c r="G31" s="160"/>
      <c r="H31" s="160"/>
      <c r="I31" s="160"/>
      <c r="J31" s="160"/>
      <c r="K31" s="160"/>
      <c r="L31" s="160"/>
    </row>
    <row r="32" spans="1:12" x14ac:dyDescent="0.25">
      <c r="A32" s="160"/>
      <c r="B32" s="160"/>
      <c r="C32" s="160"/>
      <c r="D32" s="160"/>
      <c r="E32" s="160"/>
      <c r="F32" s="160"/>
      <c r="G32" s="160"/>
      <c r="H32" s="160"/>
      <c r="I32" s="160"/>
      <c r="J32" s="160"/>
      <c r="K32" s="160"/>
      <c r="L32" s="160"/>
    </row>
  </sheetData>
  <mergeCells count="16">
    <mergeCell ref="B13:C13"/>
    <mergeCell ref="D13:E13"/>
    <mergeCell ref="J6:J7"/>
    <mergeCell ref="K6:L6"/>
    <mergeCell ref="A1:L1"/>
    <mergeCell ref="A2:L2"/>
    <mergeCell ref="A3:L3"/>
    <mergeCell ref="A4:L4"/>
    <mergeCell ref="A6:A7"/>
    <mergeCell ref="B6:D6"/>
    <mergeCell ref="E6:E7"/>
    <mergeCell ref="F6:G6"/>
    <mergeCell ref="H6:I6"/>
    <mergeCell ref="A5:D5"/>
    <mergeCell ref="E5:I5"/>
    <mergeCell ref="J5:L5"/>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zoomScale="80" zoomScaleNormal="80" workbookViewId="0">
      <pane xSplit="1" ySplit="6" topLeftCell="B7" activePane="bottomRight" state="frozen"/>
      <selection pane="topRight" activeCell="B1" sqref="B1"/>
      <selection pane="bottomLeft" activeCell="A7" sqref="A7"/>
      <selection pane="bottomRight" sqref="A1:I1"/>
    </sheetView>
  </sheetViews>
  <sheetFormatPr defaultColWidth="11" defaultRowHeight="15.75" x14ac:dyDescent="0.25"/>
  <cols>
    <col min="1" max="1" width="43.125" customWidth="1"/>
    <col min="2" max="2" width="12.875" customWidth="1"/>
    <col min="3" max="3" width="12.125" customWidth="1"/>
    <col min="4" max="4" width="36.375" customWidth="1"/>
    <col min="5" max="6" width="12.5" bestFit="1" customWidth="1"/>
    <col min="7" max="7" width="33.5" customWidth="1"/>
    <col min="12" max="12" width="25.625" customWidth="1"/>
    <col min="13" max="14" width="11.5" bestFit="1" customWidth="1"/>
  </cols>
  <sheetData>
    <row r="1" spans="1:12" ht="26.25" x14ac:dyDescent="0.4">
      <c r="A1" s="343" t="s">
        <v>1</v>
      </c>
      <c r="B1" s="344"/>
      <c r="C1" s="344"/>
      <c r="D1" s="344"/>
      <c r="E1" s="344"/>
      <c r="F1" s="344"/>
      <c r="G1" s="344"/>
      <c r="H1" s="344"/>
      <c r="I1" s="345"/>
      <c r="J1" s="80"/>
      <c r="K1" s="80"/>
      <c r="L1" s="80"/>
    </row>
    <row r="2" spans="1:12" ht="26.25" x14ac:dyDescent="0.4">
      <c r="A2" s="346" t="s">
        <v>201</v>
      </c>
      <c r="B2" s="336"/>
      <c r="C2" s="336"/>
      <c r="D2" s="336"/>
      <c r="E2" s="336"/>
      <c r="F2" s="336"/>
      <c r="G2" s="336"/>
      <c r="H2" s="336"/>
      <c r="I2" s="347"/>
      <c r="J2" s="80"/>
      <c r="K2" s="80"/>
      <c r="L2" s="80"/>
    </row>
    <row r="3" spans="1:12" ht="26.25" x14ac:dyDescent="0.4">
      <c r="A3" s="346" t="s">
        <v>307</v>
      </c>
      <c r="B3" s="336"/>
      <c r="C3" s="336"/>
      <c r="D3" s="336"/>
      <c r="E3" s="336"/>
      <c r="F3" s="336"/>
      <c r="G3" s="336"/>
      <c r="H3" s="336"/>
      <c r="I3" s="347"/>
      <c r="J3" s="80"/>
      <c r="K3" s="80"/>
      <c r="L3" s="80"/>
    </row>
    <row r="4" spans="1:12" ht="27" thickBot="1" x14ac:dyDescent="0.45">
      <c r="A4" s="355" t="s">
        <v>59</v>
      </c>
      <c r="B4" s="356"/>
      <c r="C4" s="356"/>
      <c r="D4" s="356"/>
      <c r="E4" s="356"/>
      <c r="F4" s="356"/>
      <c r="G4" s="356"/>
      <c r="H4" s="356"/>
      <c r="I4" s="357"/>
      <c r="J4" s="80"/>
      <c r="K4" s="80"/>
      <c r="L4" s="80"/>
    </row>
    <row r="5" spans="1:12" x14ac:dyDescent="0.25">
      <c r="A5" s="383" t="s">
        <v>1</v>
      </c>
      <c r="B5" s="384"/>
      <c r="C5" s="384"/>
      <c r="D5" s="385" t="s">
        <v>194</v>
      </c>
      <c r="E5" s="386"/>
      <c r="F5" s="386"/>
      <c r="G5" s="383" t="s">
        <v>185</v>
      </c>
      <c r="H5" s="384"/>
      <c r="I5" s="384"/>
      <c r="J5" s="6"/>
      <c r="L5" s="6"/>
    </row>
    <row r="6" spans="1:12" ht="47.25" x14ac:dyDescent="0.25">
      <c r="A6" s="69" t="s">
        <v>19</v>
      </c>
      <c r="B6" s="181" t="s">
        <v>20</v>
      </c>
      <c r="C6" s="181" t="s">
        <v>21</v>
      </c>
      <c r="D6" s="187" t="s">
        <v>223</v>
      </c>
      <c r="E6" s="188" t="s">
        <v>188</v>
      </c>
      <c r="F6" s="188" t="s">
        <v>224</v>
      </c>
      <c r="G6" s="187" t="s">
        <v>202</v>
      </c>
      <c r="H6" s="187" t="s">
        <v>188</v>
      </c>
      <c r="I6" s="187" t="s">
        <v>203</v>
      </c>
    </row>
    <row r="7" spans="1:12" x14ac:dyDescent="0.25">
      <c r="A7" s="54" t="s">
        <v>159</v>
      </c>
      <c r="B7" s="44"/>
      <c r="C7" s="44"/>
      <c r="D7" s="189" t="s">
        <v>204</v>
      </c>
      <c r="E7" s="36"/>
      <c r="F7" s="36"/>
      <c r="G7" s="189" t="s">
        <v>204</v>
      </c>
      <c r="H7" s="36"/>
      <c r="I7" s="36"/>
    </row>
    <row r="8" spans="1:12" x14ac:dyDescent="0.25">
      <c r="A8" s="51" t="s">
        <v>22</v>
      </c>
      <c r="B8" s="52">
        <v>1101</v>
      </c>
      <c r="C8" s="52">
        <v>2240</v>
      </c>
      <c r="D8" s="183" t="s">
        <v>22</v>
      </c>
      <c r="E8" s="52">
        <v>45059</v>
      </c>
      <c r="F8" s="52">
        <v>20289</v>
      </c>
      <c r="G8" s="183" t="s">
        <v>22</v>
      </c>
      <c r="H8" s="52">
        <v>16676</v>
      </c>
      <c r="I8" s="52">
        <v>20522</v>
      </c>
    </row>
    <row r="9" spans="1:12" x14ac:dyDescent="0.25">
      <c r="A9" s="51" t="s">
        <v>23</v>
      </c>
      <c r="B9" s="53">
        <v>2032</v>
      </c>
      <c r="C9" s="53">
        <v>1681</v>
      </c>
      <c r="D9" s="183" t="s">
        <v>225</v>
      </c>
      <c r="E9" s="53">
        <v>42881</v>
      </c>
      <c r="F9" s="53">
        <v>53892</v>
      </c>
      <c r="G9" s="183" t="s">
        <v>205</v>
      </c>
      <c r="H9" s="53">
        <v>8287</v>
      </c>
      <c r="I9" s="53">
        <v>10464</v>
      </c>
    </row>
    <row r="10" spans="1:12" ht="31.5" x14ac:dyDescent="0.25">
      <c r="A10" s="51" t="s">
        <v>24</v>
      </c>
      <c r="B10" s="53">
        <v>1049</v>
      </c>
      <c r="C10" s="53">
        <v>1347</v>
      </c>
      <c r="D10" s="183" t="s">
        <v>226</v>
      </c>
      <c r="E10" s="53">
        <v>14324</v>
      </c>
      <c r="F10" s="53">
        <v>17874</v>
      </c>
      <c r="G10" s="183" t="s">
        <v>206</v>
      </c>
      <c r="H10" s="53">
        <v>13840</v>
      </c>
      <c r="I10" s="53">
        <v>16047</v>
      </c>
    </row>
    <row r="11" spans="1:12" x14ac:dyDescent="0.25">
      <c r="A11" s="51" t="s">
        <v>25</v>
      </c>
      <c r="B11" s="204">
        <v>5209</v>
      </c>
      <c r="C11" s="53">
        <v>4864</v>
      </c>
      <c r="D11" s="183" t="s">
        <v>206</v>
      </c>
      <c r="E11" s="53">
        <v>7662</v>
      </c>
      <c r="F11" s="53">
        <v>4855</v>
      </c>
      <c r="G11" s="183" t="s">
        <v>207</v>
      </c>
      <c r="H11" s="53">
        <v>12026</v>
      </c>
      <c r="I11" s="53">
        <v>13164</v>
      </c>
    </row>
    <row r="12" spans="1:12" ht="16.5" thickBot="1" x14ac:dyDescent="0.3">
      <c r="A12" s="51" t="s">
        <v>26</v>
      </c>
      <c r="B12" s="53">
        <v>438</v>
      </c>
      <c r="C12" s="53">
        <v>384</v>
      </c>
      <c r="D12" s="183" t="s">
        <v>227</v>
      </c>
      <c r="E12" s="53">
        <v>8084</v>
      </c>
      <c r="F12" s="53">
        <v>17799</v>
      </c>
      <c r="G12" s="183" t="s">
        <v>27</v>
      </c>
      <c r="H12" s="150">
        <v>50829</v>
      </c>
      <c r="I12" s="150">
        <v>60197</v>
      </c>
    </row>
    <row r="13" spans="1:12" ht="17.25" thickTop="1" thickBot="1" x14ac:dyDescent="0.3">
      <c r="A13" s="51" t="s">
        <v>27</v>
      </c>
      <c r="B13" s="150">
        <f>SUM(B8:B12)</f>
        <v>9829</v>
      </c>
      <c r="C13" s="150">
        <f>SUM(C8:C12)</f>
        <v>10516</v>
      </c>
      <c r="D13" s="183" t="s">
        <v>26</v>
      </c>
      <c r="E13" s="53">
        <v>12043</v>
      </c>
      <c r="F13" s="53">
        <v>13936</v>
      </c>
      <c r="G13" s="36"/>
      <c r="H13" s="36"/>
      <c r="I13" s="36"/>
    </row>
    <row r="14" spans="1:12" ht="16.5" thickTop="1" x14ac:dyDescent="0.25">
      <c r="A14" s="54" t="s">
        <v>28</v>
      </c>
      <c r="B14" s="125"/>
      <c r="C14" s="125"/>
      <c r="D14" s="183" t="s">
        <v>27</v>
      </c>
      <c r="E14" s="53">
        <v>130053</v>
      </c>
      <c r="F14" s="53">
        <v>128645</v>
      </c>
      <c r="G14" s="189" t="s">
        <v>208</v>
      </c>
      <c r="H14" s="53">
        <v>52331</v>
      </c>
      <c r="I14" s="53">
        <v>48866</v>
      </c>
    </row>
    <row r="15" spans="1:12" x14ac:dyDescent="0.25">
      <c r="A15" s="51" t="s">
        <v>29</v>
      </c>
      <c r="B15" s="154">
        <v>623</v>
      </c>
      <c r="C15" s="154">
        <v>618</v>
      </c>
      <c r="D15" s="183" t="s">
        <v>228</v>
      </c>
      <c r="E15" s="53">
        <v>179286</v>
      </c>
      <c r="F15" s="53">
        <v>194714</v>
      </c>
      <c r="G15" s="183" t="s">
        <v>36</v>
      </c>
      <c r="H15" s="53">
        <v>13388</v>
      </c>
      <c r="I15" s="53">
        <v>13350</v>
      </c>
    </row>
    <row r="16" spans="1:12" x14ac:dyDescent="0.25">
      <c r="A16" s="51" t="s">
        <v>30</v>
      </c>
      <c r="B16" s="53">
        <v>2327</v>
      </c>
      <c r="C16" s="53">
        <v>2227</v>
      </c>
      <c r="D16" s="183" t="s">
        <v>229</v>
      </c>
      <c r="E16" s="53">
        <v>35077</v>
      </c>
      <c r="F16" s="53">
        <v>33783</v>
      </c>
      <c r="G16" s="183" t="s">
        <v>125</v>
      </c>
      <c r="H16" s="53">
        <v>9814</v>
      </c>
      <c r="I16" s="53">
        <v>8897</v>
      </c>
    </row>
    <row r="17" spans="1:9" ht="16.5" thickBot="1" x14ac:dyDescent="0.3">
      <c r="A17" s="51" t="s">
        <v>31</v>
      </c>
      <c r="B17" s="53">
        <v>5410</v>
      </c>
      <c r="C17" s="53">
        <v>4998</v>
      </c>
      <c r="D17" s="183" t="s">
        <v>230</v>
      </c>
      <c r="E17" s="53">
        <v>23086</v>
      </c>
      <c r="F17" s="53">
        <v>18177</v>
      </c>
      <c r="G17" s="183" t="s">
        <v>209</v>
      </c>
      <c r="H17" s="150">
        <v>126362</v>
      </c>
      <c r="I17" s="150">
        <v>131310</v>
      </c>
    </row>
    <row r="18" spans="1:9" ht="17.25" thickTop="1" thickBot="1" x14ac:dyDescent="0.3">
      <c r="A18" s="51" t="s">
        <v>32</v>
      </c>
      <c r="B18" s="53">
        <v>340</v>
      </c>
      <c r="C18" s="53">
        <v>300</v>
      </c>
      <c r="D18" s="183" t="s">
        <v>209</v>
      </c>
      <c r="E18" s="150">
        <v>367502</v>
      </c>
      <c r="F18" s="150">
        <v>375319</v>
      </c>
      <c r="G18" s="36"/>
      <c r="H18" s="36"/>
      <c r="I18" s="36"/>
    </row>
    <row r="19" spans="1:9" ht="16.5" thickTop="1" x14ac:dyDescent="0.25">
      <c r="A19" s="51" t="s">
        <v>33</v>
      </c>
      <c r="B19" s="53">
        <v>8700</v>
      </c>
      <c r="C19" s="53">
        <v>8143</v>
      </c>
      <c r="G19" s="36"/>
      <c r="H19" s="36"/>
      <c r="I19" s="36"/>
    </row>
    <row r="20" spans="1:9" x14ac:dyDescent="0.25">
      <c r="A20" s="51" t="s">
        <v>34</v>
      </c>
      <c r="B20" s="53">
        <v>6279</v>
      </c>
      <c r="C20" s="53">
        <v>5850</v>
      </c>
      <c r="G20" s="36"/>
      <c r="H20" s="36"/>
      <c r="I20" s="36"/>
    </row>
    <row r="21" spans="1:9" x14ac:dyDescent="0.25">
      <c r="A21" s="51" t="s">
        <v>35</v>
      </c>
      <c r="B21" s="53">
        <v>2421</v>
      </c>
      <c r="C21" s="53">
        <v>2293</v>
      </c>
      <c r="G21" s="36"/>
      <c r="H21" s="36"/>
      <c r="I21" s="36"/>
    </row>
    <row r="22" spans="1:9" x14ac:dyDescent="0.25">
      <c r="A22" s="51" t="s">
        <v>36</v>
      </c>
      <c r="B22" s="53">
        <v>425</v>
      </c>
      <c r="C22" s="53">
        <v>425</v>
      </c>
      <c r="G22" s="36"/>
      <c r="H22" s="36"/>
      <c r="I22" s="36"/>
    </row>
    <row r="23" spans="1:9" x14ac:dyDescent="0.25">
      <c r="A23" s="51" t="s">
        <v>37</v>
      </c>
      <c r="B23" s="53">
        <v>374</v>
      </c>
      <c r="C23" s="53">
        <v>622</v>
      </c>
      <c r="G23" s="36"/>
      <c r="H23" s="36"/>
      <c r="I23" s="36"/>
    </row>
    <row r="24" spans="1:9" ht="16.5" thickBot="1" x14ac:dyDescent="0.3">
      <c r="A24" s="51" t="s">
        <v>38</v>
      </c>
      <c r="B24" s="150">
        <f>B13+B21+B22+B23</f>
        <v>13049</v>
      </c>
      <c r="C24" s="150">
        <f>C13+C21+C22+C23</f>
        <v>13856</v>
      </c>
      <c r="G24" s="36"/>
      <c r="H24" s="36"/>
      <c r="I24" s="36"/>
    </row>
    <row r="25" spans="1:9" ht="16.5" thickTop="1" x14ac:dyDescent="0.25">
      <c r="A25" s="54" t="s">
        <v>60</v>
      </c>
      <c r="B25" s="124"/>
      <c r="C25" s="124"/>
      <c r="D25" s="189" t="s">
        <v>210</v>
      </c>
      <c r="E25" s="36"/>
      <c r="F25" s="36"/>
      <c r="G25" s="189" t="s">
        <v>210</v>
      </c>
      <c r="H25" s="36"/>
      <c r="I25" s="36"/>
    </row>
    <row r="26" spans="1:9" x14ac:dyDescent="0.25">
      <c r="A26" s="51" t="s">
        <v>39</v>
      </c>
      <c r="B26" s="154">
        <v>4873</v>
      </c>
      <c r="C26" s="154">
        <v>4984</v>
      </c>
      <c r="D26" s="183" t="s">
        <v>39</v>
      </c>
      <c r="E26" s="53">
        <v>34311</v>
      </c>
      <c r="F26" s="53">
        <v>49049</v>
      </c>
      <c r="G26" s="183" t="s">
        <v>39</v>
      </c>
      <c r="H26" s="53">
        <v>25172</v>
      </c>
      <c r="I26" s="53">
        <v>34616</v>
      </c>
    </row>
    <row r="27" spans="1:9" x14ac:dyDescent="0.25">
      <c r="A27" s="51" t="s">
        <v>40</v>
      </c>
      <c r="B27" s="53">
        <v>385</v>
      </c>
      <c r="C27" s="53">
        <v>427</v>
      </c>
      <c r="D27" s="183" t="s">
        <v>231</v>
      </c>
      <c r="E27" s="53">
        <v>26756</v>
      </c>
      <c r="F27" s="53">
        <v>25744</v>
      </c>
      <c r="G27" s="183" t="s">
        <v>211</v>
      </c>
      <c r="H27" s="53">
        <v>16691</v>
      </c>
      <c r="I27" s="53">
        <v>18170</v>
      </c>
    </row>
    <row r="28" spans="1:9" x14ac:dyDescent="0.25">
      <c r="A28" s="51" t="s">
        <v>41</v>
      </c>
      <c r="B28" s="53">
        <v>453</v>
      </c>
      <c r="C28" s="53">
        <v>418</v>
      </c>
      <c r="D28" s="183" t="s">
        <v>41</v>
      </c>
      <c r="E28" s="53">
        <v>7775</v>
      </c>
      <c r="F28" s="53">
        <v>7548</v>
      </c>
      <c r="G28" s="183" t="s">
        <v>212</v>
      </c>
      <c r="H28" s="53">
        <v>6182</v>
      </c>
      <c r="I28" s="53">
        <v>5097</v>
      </c>
    </row>
    <row r="29" spans="1:9" x14ac:dyDescent="0.25">
      <c r="A29" s="51" t="s">
        <v>42</v>
      </c>
      <c r="B29" s="53">
        <v>561</v>
      </c>
      <c r="C29" s="53">
        <v>358</v>
      </c>
      <c r="D29" s="183" t="s">
        <v>232</v>
      </c>
      <c r="E29" s="53">
        <v>11980</v>
      </c>
      <c r="F29" s="53">
        <v>11977</v>
      </c>
      <c r="G29" s="206" t="s">
        <v>46</v>
      </c>
      <c r="H29" s="207">
        <v>48045</v>
      </c>
      <c r="I29" s="207">
        <v>57883</v>
      </c>
    </row>
    <row r="30" spans="1:9" x14ac:dyDescent="0.25">
      <c r="A30" s="51" t="s">
        <v>43</v>
      </c>
      <c r="B30" s="53">
        <v>864</v>
      </c>
      <c r="C30" s="53">
        <v>865</v>
      </c>
      <c r="D30" s="183" t="s">
        <v>45</v>
      </c>
      <c r="E30" s="53">
        <v>8498</v>
      </c>
      <c r="F30" s="53">
        <v>6496</v>
      </c>
      <c r="G30" s="183" t="s">
        <v>213</v>
      </c>
      <c r="H30" s="53">
        <v>24640</v>
      </c>
      <c r="I30" s="53">
        <v>24743</v>
      </c>
    </row>
    <row r="31" spans="1:9" x14ac:dyDescent="0.25">
      <c r="A31" s="51" t="s">
        <v>44</v>
      </c>
      <c r="B31" s="53">
        <v>137</v>
      </c>
      <c r="C31" s="53">
        <v>26</v>
      </c>
      <c r="D31" s="206" t="s">
        <v>46</v>
      </c>
      <c r="E31" s="207">
        <v>89320</v>
      </c>
      <c r="F31" s="207">
        <v>100814</v>
      </c>
      <c r="G31" s="183" t="s">
        <v>214</v>
      </c>
      <c r="H31" s="53">
        <v>22214</v>
      </c>
      <c r="I31" s="53">
        <v>20975</v>
      </c>
    </row>
    <row r="32" spans="1:9" ht="31.5" x14ac:dyDescent="0.25">
      <c r="A32" s="51" t="s">
        <v>45</v>
      </c>
      <c r="B32" s="53">
        <v>544</v>
      </c>
      <c r="C32" s="53">
        <v>44</v>
      </c>
      <c r="D32" s="183" t="s">
        <v>233</v>
      </c>
      <c r="E32" s="53">
        <v>3087</v>
      </c>
      <c r="F32" s="53">
        <v>2836</v>
      </c>
      <c r="G32" s="183" t="s">
        <v>215</v>
      </c>
      <c r="H32" s="183" t="s">
        <v>50</v>
      </c>
      <c r="I32" s="183" t="s">
        <v>50</v>
      </c>
    </row>
    <row r="33" spans="1:9" x14ac:dyDescent="0.25">
      <c r="A33" s="51" t="s">
        <v>46</v>
      </c>
      <c r="B33" s="53">
        <v>7817</v>
      </c>
      <c r="C33" s="53">
        <v>7122</v>
      </c>
      <c r="D33" s="183" t="s">
        <v>213</v>
      </c>
      <c r="E33" s="53">
        <v>101362</v>
      </c>
      <c r="F33" s="53">
        <v>97207</v>
      </c>
      <c r="G33" s="36"/>
      <c r="H33" s="36"/>
      <c r="I33" s="36"/>
    </row>
    <row r="34" spans="1:9" x14ac:dyDescent="0.25">
      <c r="A34" s="51" t="s">
        <v>47</v>
      </c>
      <c r="B34" s="53">
        <v>809</v>
      </c>
      <c r="C34" s="53">
        <v>704</v>
      </c>
      <c r="D34" s="183" t="s">
        <v>234</v>
      </c>
      <c r="E34" s="53">
        <v>46855</v>
      </c>
      <c r="F34" s="53">
        <v>40415</v>
      </c>
      <c r="G34" s="36"/>
      <c r="H34" s="36"/>
      <c r="I34" s="36"/>
    </row>
    <row r="35" spans="1:9" ht="16.5" thickBot="1" x14ac:dyDescent="0.3">
      <c r="A35" s="51" t="s">
        <v>48</v>
      </c>
      <c r="B35" s="150">
        <v>811</v>
      </c>
      <c r="C35" s="150">
        <v>1321</v>
      </c>
      <c r="D35" s="206" t="s">
        <v>235</v>
      </c>
      <c r="E35" s="207">
        <v>240624</v>
      </c>
      <c r="F35" s="207">
        <v>241272</v>
      </c>
      <c r="G35" s="206" t="s">
        <v>235</v>
      </c>
      <c r="H35" s="208">
        <f>SUM(H29:H34)</f>
        <v>94899</v>
      </c>
      <c r="I35" s="208">
        <f>SUM(I29:I34)</f>
        <v>103601</v>
      </c>
    </row>
    <row r="36" spans="1:9" ht="16.5" thickTop="1" x14ac:dyDescent="0.25">
      <c r="A36" s="51" t="s">
        <v>49</v>
      </c>
      <c r="B36" s="182"/>
      <c r="C36" s="51" t="s">
        <v>50</v>
      </c>
      <c r="D36" s="183" t="s">
        <v>236</v>
      </c>
      <c r="E36" s="183" t="s">
        <v>50</v>
      </c>
      <c r="F36" s="183" t="s">
        <v>50</v>
      </c>
      <c r="G36" s="36"/>
      <c r="H36" s="36"/>
      <c r="I36" s="36"/>
    </row>
    <row r="37" spans="1:9" x14ac:dyDescent="0.25">
      <c r="A37" s="54" t="s">
        <v>51</v>
      </c>
      <c r="B37" s="124"/>
      <c r="C37" s="44"/>
      <c r="D37" s="189" t="s">
        <v>237</v>
      </c>
      <c r="E37" s="36"/>
      <c r="F37" s="36"/>
      <c r="G37" s="189" t="s">
        <v>216</v>
      </c>
      <c r="H37" s="36"/>
      <c r="I37" s="36"/>
    </row>
    <row r="38" spans="1:9" ht="78.75" x14ac:dyDescent="0.25">
      <c r="A38" s="183" t="s">
        <v>52</v>
      </c>
      <c r="B38" s="184">
        <v>0</v>
      </c>
      <c r="C38" s="184">
        <v>0</v>
      </c>
      <c r="D38" s="183" t="s">
        <v>238</v>
      </c>
      <c r="E38" s="53">
        <v>38044</v>
      </c>
      <c r="F38" s="53">
        <v>35867</v>
      </c>
      <c r="G38" s="183" t="s">
        <v>217</v>
      </c>
      <c r="H38" s="53">
        <v>0</v>
      </c>
      <c r="I38" s="53">
        <v>0</v>
      </c>
    </row>
    <row r="39" spans="1:9" ht="63" x14ac:dyDescent="0.25">
      <c r="A39" s="185" t="s">
        <v>53</v>
      </c>
      <c r="B39" s="186">
        <v>28</v>
      </c>
      <c r="C39" s="186">
        <v>31</v>
      </c>
      <c r="D39" s="183" t="s">
        <v>55</v>
      </c>
      <c r="E39" s="53">
        <v>91898</v>
      </c>
      <c r="F39" s="53">
        <v>98330</v>
      </c>
      <c r="G39" s="183" t="s">
        <v>218</v>
      </c>
      <c r="H39" s="53">
        <v>5</v>
      </c>
      <c r="I39" s="53">
        <v>5</v>
      </c>
    </row>
    <row r="40" spans="1:9" ht="31.5" x14ac:dyDescent="0.25">
      <c r="A40" s="51" t="s">
        <v>54</v>
      </c>
      <c r="B40" s="53">
        <v>0</v>
      </c>
      <c r="C40" s="53">
        <v>0</v>
      </c>
      <c r="D40" s="183" t="s">
        <v>239</v>
      </c>
      <c r="E40" s="53">
        <v>-3064</v>
      </c>
      <c r="F40" s="53">
        <v>-150</v>
      </c>
      <c r="G40" s="183" t="s">
        <v>219</v>
      </c>
      <c r="H40" s="53">
        <v>-1837</v>
      </c>
      <c r="I40" s="53">
        <v>-1837</v>
      </c>
    </row>
    <row r="41" spans="1:9" x14ac:dyDescent="0.25">
      <c r="A41" s="51" t="s">
        <v>55</v>
      </c>
      <c r="B41" s="53">
        <v>3270</v>
      </c>
      <c r="C41" s="53">
        <v>4399</v>
      </c>
      <c r="D41" s="183" t="s">
        <v>240</v>
      </c>
      <c r="E41" s="53">
        <v>126878</v>
      </c>
      <c r="F41" s="53">
        <v>134047</v>
      </c>
      <c r="G41" s="183" t="s">
        <v>54</v>
      </c>
      <c r="H41" s="53">
        <v>22563</v>
      </c>
      <c r="I41" s="53">
        <v>21389</v>
      </c>
    </row>
    <row r="42" spans="1:9" ht="16.5" thickBot="1" x14ac:dyDescent="0.3">
      <c r="A42" s="51" t="s">
        <v>56</v>
      </c>
      <c r="B42" s="53">
        <v>314</v>
      </c>
      <c r="C42" s="53">
        <v>279</v>
      </c>
      <c r="D42" s="183" t="s">
        <v>241</v>
      </c>
      <c r="E42" s="135">
        <v>367502</v>
      </c>
      <c r="F42" s="135">
        <v>375319</v>
      </c>
      <c r="G42" s="183" t="s">
        <v>220</v>
      </c>
      <c r="H42" s="53">
        <v>-467</v>
      </c>
      <c r="I42" s="53">
        <v>-484</v>
      </c>
    </row>
    <row r="43" spans="1:9" ht="16.5" thickTop="1" x14ac:dyDescent="0.25">
      <c r="A43" s="51" t="s">
        <v>57</v>
      </c>
      <c r="B43" s="53">
        <v>3612</v>
      </c>
      <c r="C43" s="53">
        <v>4709</v>
      </c>
      <c r="D43" s="36"/>
      <c r="E43" s="36"/>
      <c r="F43" s="36"/>
      <c r="G43" s="183" t="s">
        <v>55</v>
      </c>
      <c r="H43" s="53">
        <v>11199</v>
      </c>
      <c r="I43" s="53">
        <v>8636</v>
      </c>
    </row>
    <row r="44" spans="1:9" ht="16.5" thickBot="1" x14ac:dyDescent="0.3">
      <c r="A44" s="51" t="s">
        <v>58</v>
      </c>
      <c r="B44" s="135">
        <f>B24</f>
        <v>13049</v>
      </c>
      <c r="C44" s="135">
        <f>C24</f>
        <v>13856</v>
      </c>
      <c r="D44" s="36"/>
      <c r="E44" s="36"/>
      <c r="F44" s="36"/>
      <c r="G44" s="206" t="s">
        <v>221</v>
      </c>
      <c r="H44" s="207">
        <v>31463</v>
      </c>
      <c r="I44" s="207">
        <v>27709</v>
      </c>
    </row>
    <row r="45" spans="1:9" ht="33" thickTop="1" thickBot="1" x14ac:dyDescent="0.3">
      <c r="A45" s="36"/>
      <c r="B45" s="36"/>
      <c r="C45" s="36"/>
      <c r="D45" s="36"/>
      <c r="E45" s="36"/>
      <c r="F45" s="36"/>
      <c r="G45" s="183" t="s">
        <v>222</v>
      </c>
      <c r="H45" s="150">
        <v>126362</v>
      </c>
      <c r="I45" s="150">
        <v>131310</v>
      </c>
    </row>
    <row r="46" spans="1:9" ht="16.5" thickTop="1" x14ac:dyDescent="0.25">
      <c r="A46" s="36"/>
      <c r="B46" s="36"/>
      <c r="C46" s="36"/>
      <c r="D46" s="36"/>
      <c r="E46" s="36"/>
      <c r="F46" s="36"/>
      <c r="G46" s="36"/>
      <c r="H46" s="36"/>
      <c r="I46" s="36"/>
    </row>
  </sheetData>
  <mergeCells count="7">
    <mergeCell ref="A1:I1"/>
    <mergeCell ref="A2:I2"/>
    <mergeCell ref="A3:I3"/>
    <mergeCell ref="A4:I4"/>
    <mergeCell ref="A5:C5"/>
    <mergeCell ref="D5:F5"/>
    <mergeCell ref="G5:I5"/>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topLeftCell="A3" zoomScale="70" zoomScaleNormal="70" workbookViewId="0">
      <pane xSplit="1" ySplit="4" topLeftCell="B10" activePane="bottomRight" state="frozen"/>
      <selection activeCell="A3" sqref="A3"/>
      <selection pane="topRight" activeCell="B3" sqref="B3"/>
      <selection pane="bottomLeft" activeCell="A7" sqref="A7"/>
      <selection pane="bottomRight" activeCell="I21" sqref="I21"/>
    </sheetView>
  </sheetViews>
  <sheetFormatPr defaultColWidth="10.875" defaultRowHeight="15.75" x14ac:dyDescent="0.25"/>
  <cols>
    <col min="1" max="1" width="44.25" style="160" customWidth="1"/>
    <col min="2" max="2" width="10.5" style="160" customWidth="1"/>
    <col min="3" max="4" width="11" style="160" customWidth="1"/>
    <col min="5" max="5" width="38.625" style="160" customWidth="1"/>
    <col min="6" max="6" width="11.5" style="160" bestFit="1" customWidth="1"/>
    <col min="7" max="7" width="12" style="160" bestFit="1" customWidth="1"/>
    <col min="8" max="8" width="31.5" style="160" customWidth="1"/>
    <col min="9" max="10" width="11.5" style="160" bestFit="1" customWidth="1"/>
    <col min="11" max="12" width="12" style="160" bestFit="1" customWidth="1"/>
    <col min="13" max="16384" width="10.875" style="160"/>
  </cols>
  <sheetData>
    <row r="1" spans="1:12" ht="26.25" x14ac:dyDescent="0.4">
      <c r="A1" s="343" t="s">
        <v>1</v>
      </c>
      <c r="B1" s="344"/>
      <c r="C1" s="344"/>
      <c r="D1" s="344"/>
      <c r="E1" s="193"/>
      <c r="F1" s="78"/>
      <c r="G1" s="194"/>
      <c r="H1" s="19"/>
      <c r="I1" s="20"/>
      <c r="J1" s="20"/>
      <c r="K1" s="195"/>
      <c r="L1" s="196"/>
    </row>
    <row r="2" spans="1:12" ht="26.25" x14ac:dyDescent="0.4">
      <c r="A2" s="346" t="s">
        <v>242</v>
      </c>
      <c r="B2" s="336"/>
      <c r="C2" s="336"/>
      <c r="D2" s="336"/>
      <c r="E2" s="335" t="s">
        <v>199</v>
      </c>
      <c r="F2" s="336"/>
      <c r="G2" s="337"/>
      <c r="H2" s="335" t="s">
        <v>185</v>
      </c>
      <c r="I2" s="336"/>
      <c r="J2" s="336"/>
      <c r="K2" s="336"/>
      <c r="L2" s="337"/>
    </row>
    <row r="3" spans="1:12" ht="26.25" x14ac:dyDescent="0.4">
      <c r="A3" s="346" t="s">
        <v>112</v>
      </c>
      <c r="B3" s="336"/>
      <c r="C3" s="336"/>
      <c r="D3" s="336"/>
      <c r="E3" s="163"/>
      <c r="F3" s="162"/>
      <c r="G3" s="73"/>
      <c r="H3" s="163"/>
      <c r="I3" s="162"/>
      <c r="J3" s="162"/>
      <c r="K3" s="161"/>
      <c r="L3" s="197"/>
    </row>
    <row r="4" spans="1:12" ht="27" thickBot="1" x14ac:dyDescent="0.45">
      <c r="A4" s="355" t="s">
        <v>59</v>
      </c>
      <c r="B4" s="356"/>
      <c r="C4" s="356"/>
      <c r="D4" s="356"/>
      <c r="E4" s="163"/>
      <c r="F4" s="162"/>
      <c r="G4" s="73"/>
      <c r="H4" s="198"/>
      <c r="I4" s="79"/>
      <c r="J4" s="79"/>
      <c r="K4" s="12"/>
      <c r="L4" s="199"/>
    </row>
    <row r="5" spans="1:12" ht="31.5" x14ac:dyDescent="0.25">
      <c r="A5" s="200" t="s">
        <v>113</v>
      </c>
      <c r="B5" s="387" t="s">
        <v>78</v>
      </c>
      <c r="C5" s="387"/>
      <c r="D5" s="387"/>
      <c r="E5" s="395" t="s">
        <v>243</v>
      </c>
      <c r="F5" s="388" t="s">
        <v>187</v>
      </c>
      <c r="G5" s="389"/>
      <c r="H5" s="390" t="s">
        <v>277</v>
      </c>
      <c r="I5" s="392" t="s">
        <v>186</v>
      </c>
      <c r="J5" s="393"/>
      <c r="K5" s="394" t="s">
        <v>78</v>
      </c>
      <c r="L5" s="389"/>
    </row>
    <row r="6" spans="1:12" ht="47.25" x14ac:dyDescent="0.25">
      <c r="A6" s="292"/>
      <c r="B6" s="190" t="s">
        <v>114</v>
      </c>
      <c r="C6" s="190" t="s">
        <v>115</v>
      </c>
      <c r="D6" s="190" t="s">
        <v>116</v>
      </c>
      <c r="E6" s="391"/>
      <c r="F6" s="191" t="s">
        <v>188</v>
      </c>
      <c r="G6" s="192" t="s">
        <v>189</v>
      </c>
      <c r="H6" s="391"/>
      <c r="I6" s="201" t="s">
        <v>188</v>
      </c>
      <c r="J6" s="201" t="s">
        <v>196</v>
      </c>
      <c r="K6" s="201" t="s">
        <v>188</v>
      </c>
      <c r="L6" s="201" t="s">
        <v>196</v>
      </c>
    </row>
    <row r="7" spans="1:12" x14ac:dyDescent="0.25">
      <c r="A7" s="293" t="s">
        <v>158</v>
      </c>
      <c r="B7" s="294"/>
      <c r="C7" s="294"/>
      <c r="D7" s="294"/>
      <c r="E7" s="295" t="s">
        <v>244</v>
      </c>
      <c r="F7" s="294"/>
      <c r="G7" s="296"/>
      <c r="H7" s="297" t="s">
        <v>244</v>
      </c>
      <c r="I7" s="298"/>
      <c r="J7" s="298"/>
      <c r="K7" s="298"/>
      <c r="L7" s="298"/>
    </row>
    <row r="8" spans="1:12" ht="47.25" x14ac:dyDescent="0.25">
      <c r="A8" s="299" t="s">
        <v>97</v>
      </c>
      <c r="B8" s="300">
        <v>1000</v>
      </c>
      <c r="C8" s="301">
        <v>1228</v>
      </c>
      <c r="D8" s="301">
        <v>897</v>
      </c>
      <c r="E8" s="299" t="s">
        <v>245</v>
      </c>
      <c r="F8" s="301">
        <v>20289</v>
      </c>
      <c r="G8" s="302">
        <v>20484</v>
      </c>
      <c r="H8" s="263" t="s">
        <v>278</v>
      </c>
      <c r="I8" s="303">
        <v>21856</v>
      </c>
      <c r="J8" s="303">
        <v>19934</v>
      </c>
      <c r="K8" s="303">
        <v>16301</v>
      </c>
      <c r="L8" s="303">
        <v>12781</v>
      </c>
    </row>
    <row r="9" spans="1:12" ht="31.5" x14ac:dyDescent="0.25">
      <c r="A9" s="293" t="s">
        <v>117</v>
      </c>
      <c r="B9" s="294"/>
      <c r="C9" s="294"/>
      <c r="D9" s="294"/>
      <c r="E9" s="295" t="s">
        <v>246</v>
      </c>
      <c r="F9" s="294"/>
      <c r="G9" s="296"/>
      <c r="H9" s="297" t="s">
        <v>279</v>
      </c>
      <c r="I9" s="298"/>
      <c r="J9" s="298"/>
      <c r="K9" s="298"/>
      <c r="L9" s="298"/>
    </row>
    <row r="10" spans="1:12" x14ac:dyDescent="0.25">
      <c r="A10" s="299" t="s">
        <v>118</v>
      </c>
      <c r="B10" s="304">
        <v>683</v>
      </c>
      <c r="C10" s="304">
        <v>654</v>
      </c>
      <c r="D10" s="304">
        <v>657</v>
      </c>
      <c r="E10" s="299" t="s">
        <v>191</v>
      </c>
      <c r="F10" s="304">
        <v>33887</v>
      </c>
      <c r="G10" s="305">
        <v>28920</v>
      </c>
      <c r="H10" s="263" t="s">
        <v>191</v>
      </c>
      <c r="I10" s="40">
        <v>1629</v>
      </c>
      <c r="J10" s="40">
        <v>724</v>
      </c>
      <c r="K10" s="40">
        <v>3938</v>
      </c>
      <c r="L10" s="40">
        <v>2583</v>
      </c>
    </row>
    <row r="11" spans="1:12" ht="47.25" x14ac:dyDescent="0.25">
      <c r="A11" s="299" t="s">
        <v>84</v>
      </c>
      <c r="B11" s="304">
        <v>10</v>
      </c>
      <c r="C11" s="304">
        <v>39</v>
      </c>
      <c r="D11" s="304">
        <v>201</v>
      </c>
      <c r="E11" s="295" t="s">
        <v>247</v>
      </c>
      <c r="F11" s="294"/>
      <c r="G11" s="296"/>
      <c r="H11" s="297" t="s">
        <v>280</v>
      </c>
      <c r="I11" s="298"/>
      <c r="J11" s="298"/>
      <c r="K11" s="298"/>
      <c r="L11" s="298"/>
    </row>
    <row r="12" spans="1:12" ht="78.75" x14ac:dyDescent="0.25">
      <c r="A12" s="299" t="s">
        <v>119</v>
      </c>
      <c r="B12" s="304">
        <v>0</v>
      </c>
      <c r="C12" s="304">
        <v>0</v>
      </c>
      <c r="D12" s="304">
        <v>-99</v>
      </c>
      <c r="E12" s="299" t="s">
        <v>248</v>
      </c>
      <c r="F12" s="304">
        <v>5484</v>
      </c>
      <c r="G12" s="305">
        <v>5319</v>
      </c>
      <c r="H12" s="263" t="s">
        <v>281</v>
      </c>
      <c r="I12" s="40">
        <v>3671</v>
      </c>
      <c r="J12" s="40">
        <v>2435</v>
      </c>
      <c r="K12" s="40">
        <v>12714</v>
      </c>
      <c r="L12" s="40">
        <v>8725</v>
      </c>
    </row>
    <row r="13" spans="1:12" x14ac:dyDescent="0.25">
      <c r="A13" s="299" t="s">
        <v>120</v>
      </c>
      <c r="B13" s="304">
        <v>129</v>
      </c>
      <c r="C13" s="304">
        <v>108</v>
      </c>
      <c r="D13" s="304">
        <v>104</v>
      </c>
      <c r="E13" s="299" t="s">
        <v>249</v>
      </c>
      <c r="F13" s="304">
        <v>2644</v>
      </c>
      <c r="G13" s="305">
        <v>2473</v>
      </c>
      <c r="H13" s="263" t="s">
        <v>120</v>
      </c>
      <c r="I13" s="40">
        <v>1182</v>
      </c>
      <c r="J13" s="40">
        <v>792</v>
      </c>
      <c r="K13" s="40">
        <v>4605</v>
      </c>
      <c r="L13" s="40">
        <v>3223</v>
      </c>
    </row>
    <row r="14" spans="1:12" x14ac:dyDescent="0.25">
      <c r="A14" s="299" t="s">
        <v>121</v>
      </c>
      <c r="B14" s="304">
        <v>162</v>
      </c>
      <c r="C14" s="304">
        <v>201</v>
      </c>
      <c r="D14" s="304">
        <v>49</v>
      </c>
      <c r="E14" s="299" t="s">
        <v>250</v>
      </c>
      <c r="F14" s="304">
        <v>-34235</v>
      </c>
      <c r="G14" s="305">
        <v>2822</v>
      </c>
      <c r="H14" s="263" t="s">
        <v>282</v>
      </c>
      <c r="I14" s="40">
        <v>56</v>
      </c>
      <c r="J14" s="40">
        <v>42</v>
      </c>
      <c r="K14" s="40">
        <v>216</v>
      </c>
      <c r="L14" s="40">
        <v>157</v>
      </c>
    </row>
    <row r="15" spans="1:12" x14ac:dyDescent="0.25">
      <c r="A15" s="299" t="s">
        <v>122</v>
      </c>
      <c r="B15" s="304">
        <v>-13</v>
      </c>
      <c r="C15" s="304">
        <v>-17</v>
      </c>
      <c r="D15" s="304">
        <v>59</v>
      </c>
      <c r="E15" s="299" t="s">
        <v>251</v>
      </c>
      <c r="F15" s="304">
        <v>-151</v>
      </c>
      <c r="G15" s="305">
        <v>-209</v>
      </c>
      <c r="H15" s="263" t="s">
        <v>283</v>
      </c>
      <c r="I15" s="40">
        <v>-184</v>
      </c>
      <c r="J15" s="40">
        <v>-40</v>
      </c>
      <c r="K15" s="40">
        <v>-437</v>
      </c>
      <c r="L15" s="40">
        <v>-10</v>
      </c>
    </row>
    <row r="16" spans="1:12" x14ac:dyDescent="0.25">
      <c r="A16" s="293" t="s">
        <v>123</v>
      </c>
      <c r="B16" s="294"/>
      <c r="C16" s="294"/>
      <c r="D16" s="294"/>
      <c r="E16" s="293" t="s">
        <v>123</v>
      </c>
      <c r="F16" s="294"/>
      <c r="G16" s="296"/>
      <c r="H16" s="263" t="s">
        <v>284</v>
      </c>
      <c r="I16" s="40">
        <v>141</v>
      </c>
      <c r="J16" s="40">
        <v>-22</v>
      </c>
      <c r="K16" s="40">
        <v>134</v>
      </c>
      <c r="L16" s="40">
        <v>-279</v>
      </c>
    </row>
    <row r="17" spans="1:12" ht="31.5" x14ac:dyDescent="0.25">
      <c r="A17" s="299" t="s">
        <v>124</v>
      </c>
      <c r="B17" s="304">
        <v>315</v>
      </c>
      <c r="C17" s="304">
        <v>-193</v>
      </c>
      <c r="D17" s="304">
        <v>123</v>
      </c>
      <c r="E17" s="299" t="s">
        <v>252</v>
      </c>
      <c r="F17" s="304">
        <v>3523</v>
      </c>
      <c r="G17" s="305">
        <v>4183</v>
      </c>
      <c r="H17" s="306" t="s">
        <v>123</v>
      </c>
      <c r="I17" s="298"/>
      <c r="J17" s="298"/>
      <c r="K17" s="298"/>
      <c r="L17" s="298"/>
    </row>
    <row r="18" spans="1:12" x14ac:dyDescent="0.25">
      <c r="A18" s="299" t="s">
        <v>25</v>
      </c>
      <c r="B18" s="304">
        <v>-335</v>
      </c>
      <c r="C18" s="304">
        <v>199</v>
      </c>
      <c r="D18" s="304">
        <v>86</v>
      </c>
      <c r="E18" s="299" t="s">
        <v>206</v>
      </c>
      <c r="F18" s="304">
        <v>-2807</v>
      </c>
      <c r="G18" s="305">
        <v>-778</v>
      </c>
      <c r="H18" s="263" t="s">
        <v>206</v>
      </c>
      <c r="I18" s="40">
        <v>2220</v>
      </c>
      <c r="J18" s="40">
        <v>947</v>
      </c>
      <c r="K18" s="40">
        <v>-2309</v>
      </c>
      <c r="L18" s="40">
        <v>-1249</v>
      </c>
    </row>
    <row r="19" spans="1:12" x14ac:dyDescent="0.25">
      <c r="A19" s="299" t="s">
        <v>125</v>
      </c>
      <c r="B19" s="304">
        <v>-21</v>
      </c>
      <c r="C19" s="304">
        <v>10</v>
      </c>
      <c r="D19" s="304">
        <v>36</v>
      </c>
      <c r="E19" s="299" t="s">
        <v>227</v>
      </c>
      <c r="F19" s="304">
        <v>9715</v>
      </c>
      <c r="G19" s="305">
        <v>4512</v>
      </c>
      <c r="H19" s="263" t="s">
        <v>207</v>
      </c>
      <c r="I19" s="40">
        <v>1029</v>
      </c>
      <c r="J19" s="40">
        <v>965</v>
      </c>
      <c r="K19" s="40">
        <v>-4716</v>
      </c>
      <c r="L19" s="40">
        <v>-2872</v>
      </c>
    </row>
    <row r="20" spans="1:12" x14ac:dyDescent="0.25">
      <c r="A20" s="299" t="s">
        <v>39</v>
      </c>
      <c r="B20" s="304">
        <v>-196</v>
      </c>
      <c r="C20" s="304">
        <v>518</v>
      </c>
      <c r="D20" s="304">
        <v>-536</v>
      </c>
      <c r="E20" s="299" t="s">
        <v>253</v>
      </c>
      <c r="F20" s="304">
        <v>-1053</v>
      </c>
      <c r="G20" s="305">
        <v>-896</v>
      </c>
      <c r="H20" s="263" t="s">
        <v>39</v>
      </c>
      <c r="I20" s="40">
        <v>-10216</v>
      </c>
      <c r="J20" s="40">
        <v>-6865</v>
      </c>
      <c r="K20" s="40">
        <v>3749</v>
      </c>
      <c r="L20" s="40">
        <v>3935</v>
      </c>
    </row>
    <row r="21" spans="1:12" x14ac:dyDescent="0.25">
      <c r="A21" s="299" t="s">
        <v>126</v>
      </c>
      <c r="B21" s="304">
        <v>117</v>
      </c>
      <c r="C21" s="304">
        <v>23</v>
      </c>
      <c r="D21" s="304">
        <v>-140</v>
      </c>
      <c r="E21" s="299" t="s">
        <v>39</v>
      </c>
      <c r="F21" s="304">
        <v>-13220</v>
      </c>
      <c r="G21" s="305">
        <v>-6862</v>
      </c>
      <c r="H21" s="263" t="s">
        <v>211</v>
      </c>
      <c r="I21" s="40">
        <v>-2225</v>
      </c>
      <c r="J21" s="40">
        <v>-1404</v>
      </c>
      <c r="K21" s="40">
        <v>-538</v>
      </c>
      <c r="L21" s="40">
        <v>1277</v>
      </c>
    </row>
    <row r="22" spans="1:12" x14ac:dyDescent="0.25">
      <c r="A22" s="299" t="s">
        <v>127</v>
      </c>
      <c r="B22" s="304">
        <v>290</v>
      </c>
      <c r="C22" s="304">
        <v>-213</v>
      </c>
      <c r="D22" s="304">
        <v>-94</v>
      </c>
      <c r="E22" s="299" t="s">
        <v>41</v>
      </c>
      <c r="F22" s="304">
        <v>478</v>
      </c>
      <c r="G22" s="305">
        <v>-221</v>
      </c>
      <c r="H22" s="263" t="s">
        <v>212</v>
      </c>
      <c r="I22" s="40">
        <v>906</v>
      </c>
      <c r="J22" s="40">
        <v>807</v>
      </c>
      <c r="K22" s="40">
        <v>838</v>
      </c>
      <c r="L22" s="40">
        <v>2057</v>
      </c>
    </row>
    <row r="23" spans="1:12" ht="32.25" thickBot="1" x14ac:dyDescent="0.3">
      <c r="A23" s="299" t="s">
        <v>128</v>
      </c>
      <c r="B23" s="307">
        <f>SUM(B8:B22)</f>
        <v>2141</v>
      </c>
      <c r="C23" s="307">
        <f>SUM(C8:C22)</f>
        <v>2557</v>
      </c>
      <c r="D23" s="307">
        <f>SUM(D8:D22)</f>
        <v>1343</v>
      </c>
      <c r="E23" s="299" t="s">
        <v>254</v>
      </c>
      <c r="F23" s="304">
        <v>39158</v>
      </c>
      <c r="G23" s="305">
        <v>541</v>
      </c>
      <c r="H23" s="263" t="s">
        <v>285</v>
      </c>
      <c r="I23" s="308">
        <v>-1791</v>
      </c>
      <c r="J23" s="308">
        <v>-1619</v>
      </c>
      <c r="K23" s="308">
        <v>18194</v>
      </c>
      <c r="L23" s="308">
        <v>17547</v>
      </c>
    </row>
    <row r="24" spans="1:12" ht="17.25" thickTop="1" thickBot="1" x14ac:dyDescent="0.3">
      <c r="A24" s="293" t="s">
        <v>156</v>
      </c>
      <c r="B24" s="294"/>
      <c r="C24" s="309"/>
      <c r="D24" s="294"/>
      <c r="E24" s="299" t="s">
        <v>255</v>
      </c>
      <c r="F24" s="307">
        <v>43423</v>
      </c>
      <c r="G24" s="310">
        <v>39804</v>
      </c>
      <c r="H24" s="306" t="s">
        <v>286</v>
      </c>
      <c r="I24" s="298"/>
      <c r="J24" s="298"/>
      <c r="K24" s="298"/>
      <c r="L24" s="298"/>
    </row>
    <row r="25" spans="1:12" ht="48" thickTop="1" x14ac:dyDescent="0.25">
      <c r="A25" s="299" t="s">
        <v>129</v>
      </c>
      <c r="B25" s="304">
        <v>-688</v>
      </c>
      <c r="C25" s="304">
        <v>-580</v>
      </c>
      <c r="D25" s="304">
        <v>-649</v>
      </c>
      <c r="E25" s="293" t="s">
        <v>256</v>
      </c>
      <c r="F25" s="294"/>
      <c r="G25" s="296"/>
      <c r="H25" s="263" t="s">
        <v>287</v>
      </c>
      <c r="I25" s="40">
        <v>-3098</v>
      </c>
      <c r="J25" s="40">
        <v>-2148</v>
      </c>
      <c r="K25" s="40">
        <v>-12905</v>
      </c>
      <c r="L25" s="40">
        <v>-8539</v>
      </c>
    </row>
    <row r="26" spans="1:12" ht="31.5" x14ac:dyDescent="0.25">
      <c r="A26" s="299" t="s">
        <v>130</v>
      </c>
      <c r="B26" s="304">
        <v>-4325</v>
      </c>
      <c r="C26" s="304">
        <v>-3045</v>
      </c>
      <c r="D26" s="304">
        <v>-2281</v>
      </c>
      <c r="E26" s="299" t="s">
        <v>257</v>
      </c>
      <c r="F26" s="304">
        <v>-48449</v>
      </c>
      <c r="G26" s="305">
        <v>-99821</v>
      </c>
      <c r="H26" s="263" t="s">
        <v>288</v>
      </c>
      <c r="I26" s="40">
        <v>371</v>
      </c>
      <c r="J26" s="40">
        <v>287</v>
      </c>
      <c r="K26" s="40">
        <v>1981</v>
      </c>
      <c r="L26" s="40">
        <v>1122</v>
      </c>
    </row>
    <row r="27" spans="1:12" ht="31.5" x14ac:dyDescent="0.25">
      <c r="A27" s="299" t="s">
        <v>131</v>
      </c>
      <c r="B27" s="304">
        <v>4018</v>
      </c>
      <c r="C27" s="304">
        <v>2689</v>
      </c>
      <c r="D27" s="304">
        <v>2427</v>
      </c>
      <c r="E27" s="299" t="s">
        <v>258</v>
      </c>
      <c r="F27" s="304">
        <v>31884</v>
      </c>
      <c r="G27" s="305">
        <v>12429</v>
      </c>
      <c r="H27" s="263" t="s">
        <v>289</v>
      </c>
      <c r="I27" s="40">
        <v>-13</v>
      </c>
      <c r="J27" s="40">
        <v>-45</v>
      </c>
      <c r="K27" s="40">
        <v>-13939</v>
      </c>
      <c r="L27" s="40">
        <v>-146</v>
      </c>
    </row>
    <row r="28" spans="1:12" ht="31.5" x14ac:dyDescent="0.25">
      <c r="A28" s="299" t="s">
        <v>132</v>
      </c>
      <c r="B28" s="304">
        <v>0</v>
      </c>
      <c r="C28" s="304">
        <v>0</v>
      </c>
      <c r="D28" s="304">
        <v>-51</v>
      </c>
      <c r="E28" s="299" t="s">
        <v>259</v>
      </c>
      <c r="F28" s="304">
        <v>38942</v>
      </c>
      <c r="G28" s="305">
        <v>60454</v>
      </c>
      <c r="H28" s="263" t="s">
        <v>290</v>
      </c>
      <c r="I28" s="40">
        <v>2677</v>
      </c>
      <c r="J28" s="40">
        <v>1910</v>
      </c>
      <c r="K28" s="40">
        <v>10444</v>
      </c>
      <c r="L28" s="40">
        <v>5350</v>
      </c>
    </row>
    <row r="29" spans="1:12" ht="31.5" x14ac:dyDescent="0.25">
      <c r="A29" s="299" t="s">
        <v>133</v>
      </c>
      <c r="B29" s="304">
        <v>2</v>
      </c>
      <c r="C29" s="304">
        <v>56</v>
      </c>
      <c r="D29" s="304">
        <v>0</v>
      </c>
      <c r="E29" s="299" t="s">
        <v>260</v>
      </c>
      <c r="F29" s="304">
        <v>-7005</v>
      </c>
      <c r="G29" s="305">
        <v>-6309</v>
      </c>
      <c r="H29" s="263" t="s">
        <v>257</v>
      </c>
      <c r="I29" s="40">
        <v>-470</v>
      </c>
      <c r="J29" s="40">
        <v>-1354</v>
      </c>
      <c r="K29" s="40">
        <v>-11846</v>
      </c>
      <c r="L29" s="40">
        <v>-7997</v>
      </c>
    </row>
    <row r="30" spans="1:12" ht="32.25" thickBot="1" x14ac:dyDescent="0.3">
      <c r="A30" s="299" t="s">
        <v>122</v>
      </c>
      <c r="B30" s="304">
        <v>-9</v>
      </c>
      <c r="C30" s="304">
        <v>3</v>
      </c>
      <c r="D30" s="304">
        <v>28</v>
      </c>
      <c r="E30" s="299" t="s">
        <v>261</v>
      </c>
      <c r="F30" s="304">
        <v>-305</v>
      </c>
      <c r="G30" s="305">
        <v>-67</v>
      </c>
      <c r="H30" s="263" t="s">
        <v>291</v>
      </c>
      <c r="I30" s="308">
        <v>-533</v>
      </c>
      <c r="J30" s="308">
        <v>-1350</v>
      </c>
      <c r="K30" s="308">
        <v>-26265</v>
      </c>
      <c r="L30" s="308">
        <v>-10210</v>
      </c>
    </row>
    <row r="31" spans="1:12" ht="17.25" thickTop="1" thickBot="1" x14ac:dyDescent="0.3">
      <c r="A31" s="299" t="s">
        <v>134</v>
      </c>
      <c r="B31" s="307">
        <f>SUM(B25:B30)</f>
        <v>-1002</v>
      </c>
      <c r="C31" s="307">
        <f>SUM(C25:C30)</f>
        <v>-877</v>
      </c>
      <c r="D31" s="307">
        <f>SUM(D25:D30)</f>
        <v>-526</v>
      </c>
      <c r="E31" s="299" t="s">
        <v>251</v>
      </c>
      <c r="F31" s="304">
        <v>53</v>
      </c>
      <c r="G31" s="305">
        <v>-10</v>
      </c>
      <c r="H31" s="306" t="s">
        <v>292</v>
      </c>
      <c r="I31" s="298"/>
      <c r="J31" s="298"/>
      <c r="K31" s="298"/>
      <c r="L31" s="298"/>
    </row>
    <row r="32" spans="1:12" ht="33" thickTop="1" thickBot="1" x14ac:dyDescent="0.3">
      <c r="A32" s="293" t="s">
        <v>157</v>
      </c>
      <c r="B32" s="294"/>
      <c r="C32" s="294"/>
      <c r="D32" s="294"/>
      <c r="E32" s="299" t="s">
        <v>262</v>
      </c>
      <c r="F32" s="307">
        <v>15120</v>
      </c>
      <c r="G32" s="310">
        <v>-33324</v>
      </c>
      <c r="H32" s="263" t="s">
        <v>293</v>
      </c>
      <c r="I32" s="40">
        <v>125</v>
      </c>
      <c r="J32" s="40">
        <v>21</v>
      </c>
      <c r="K32" s="40">
        <v>16332</v>
      </c>
      <c r="L32" s="40">
        <v>630</v>
      </c>
    </row>
    <row r="33" spans="1:12" ht="32.25" thickTop="1" x14ac:dyDescent="0.25">
      <c r="A33" s="299" t="s">
        <v>135</v>
      </c>
      <c r="B33" s="304">
        <v>-2004</v>
      </c>
      <c r="C33" s="304">
        <v>-698</v>
      </c>
      <c r="D33" s="304">
        <v>-1000</v>
      </c>
      <c r="E33" s="293" t="s">
        <v>263</v>
      </c>
      <c r="F33" s="294"/>
      <c r="G33" s="296"/>
      <c r="H33" s="263" t="s">
        <v>294</v>
      </c>
      <c r="I33" s="40">
        <v>-202</v>
      </c>
      <c r="J33" s="40">
        <v>-40</v>
      </c>
      <c r="K33" s="40">
        <v>-1463</v>
      </c>
      <c r="L33" s="40">
        <v>-192</v>
      </c>
    </row>
    <row r="34" spans="1:12" ht="31.5" x14ac:dyDescent="0.25">
      <c r="A34" s="299" t="s">
        <v>136</v>
      </c>
      <c r="B34" s="304">
        <v>0</v>
      </c>
      <c r="C34" s="304">
        <v>0</v>
      </c>
      <c r="D34" s="304">
        <v>-55</v>
      </c>
      <c r="E34" s="299" t="s">
        <v>264</v>
      </c>
      <c r="F34" s="304">
        <v>327</v>
      </c>
      <c r="G34" s="305">
        <v>273</v>
      </c>
      <c r="H34" s="263" t="s">
        <v>295</v>
      </c>
      <c r="I34" s="40">
        <v>-2015</v>
      </c>
      <c r="J34" s="40">
        <v>-832</v>
      </c>
      <c r="K34" s="40">
        <v>-5981</v>
      </c>
      <c r="L34" s="40">
        <v>-3891</v>
      </c>
    </row>
    <row r="35" spans="1:12" ht="31.5" x14ac:dyDescent="0.25">
      <c r="A35" s="299" t="s">
        <v>137</v>
      </c>
      <c r="B35" s="304">
        <v>163</v>
      </c>
      <c r="C35" s="304">
        <v>171</v>
      </c>
      <c r="D35" s="304">
        <v>47</v>
      </c>
      <c r="E35" s="299" t="s">
        <v>265</v>
      </c>
      <c r="F35" s="304">
        <v>-1190</v>
      </c>
      <c r="G35" s="305">
        <v>-788</v>
      </c>
      <c r="H35" s="263" t="s">
        <v>296</v>
      </c>
      <c r="I35" s="40">
        <v>-72</v>
      </c>
      <c r="J35" s="40">
        <v>-37</v>
      </c>
      <c r="K35" s="40">
        <v>-235</v>
      </c>
      <c r="L35" s="40">
        <v>-155</v>
      </c>
    </row>
    <row r="36" spans="1:12" ht="31.5" x14ac:dyDescent="0.25">
      <c r="A36" s="299" t="s">
        <v>138</v>
      </c>
      <c r="B36" s="304">
        <v>-409</v>
      </c>
      <c r="C36" s="304">
        <v>-505</v>
      </c>
      <c r="D36" s="304">
        <v>-499</v>
      </c>
      <c r="E36" s="299" t="s">
        <v>266</v>
      </c>
      <c r="F36" s="304">
        <v>-6529</v>
      </c>
      <c r="G36" s="305">
        <v>-6134</v>
      </c>
      <c r="H36" s="263" t="s">
        <v>297</v>
      </c>
      <c r="I36" s="40">
        <v>-2164</v>
      </c>
      <c r="J36" s="40">
        <v>-888</v>
      </c>
      <c r="K36" s="40">
        <v>8653</v>
      </c>
      <c r="L36" s="40">
        <v>-3608</v>
      </c>
    </row>
    <row r="37" spans="1:12" ht="47.25" x14ac:dyDescent="0.25">
      <c r="A37" s="299" t="s">
        <v>139</v>
      </c>
      <c r="B37" s="304">
        <v>-46</v>
      </c>
      <c r="C37" s="304">
        <v>-394</v>
      </c>
      <c r="D37" s="304">
        <v>-28</v>
      </c>
      <c r="E37" s="299" t="s">
        <v>267</v>
      </c>
      <c r="F37" s="304">
        <v>-32851</v>
      </c>
      <c r="G37" s="305">
        <v>-18012</v>
      </c>
      <c r="H37" s="263" t="s">
        <v>298</v>
      </c>
      <c r="I37" s="40">
        <v>248</v>
      </c>
      <c r="J37" s="40">
        <v>224</v>
      </c>
      <c r="K37" s="40">
        <v>733</v>
      </c>
      <c r="L37" s="40">
        <v>-209</v>
      </c>
    </row>
    <row r="38" spans="1:12" ht="47.25" x14ac:dyDescent="0.25">
      <c r="A38" s="299" t="s">
        <v>122</v>
      </c>
      <c r="B38" s="304">
        <v>-1</v>
      </c>
      <c r="C38" s="304">
        <v>8</v>
      </c>
      <c r="D38" s="304">
        <v>-1</v>
      </c>
      <c r="E38" s="299" t="s">
        <v>268</v>
      </c>
      <c r="F38" s="304">
        <v>6969</v>
      </c>
      <c r="G38" s="305">
        <v>10975</v>
      </c>
      <c r="H38" s="263" t="s">
        <v>299</v>
      </c>
      <c r="I38" s="40">
        <v>-4240</v>
      </c>
      <c r="J38" s="40">
        <v>-3633</v>
      </c>
      <c r="K38" s="40">
        <v>1315</v>
      </c>
      <c r="L38" s="40">
        <v>3520</v>
      </c>
    </row>
    <row r="39" spans="1:12" ht="32.25" thickBot="1" x14ac:dyDescent="0.3">
      <c r="A39" s="299" t="s">
        <v>140</v>
      </c>
      <c r="B39" s="304">
        <v>-2297</v>
      </c>
      <c r="C39" s="304">
        <v>-1418</v>
      </c>
      <c r="D39" s="304">
        <v>-1536</v>
      </c>
      <c r="E39" s="299" t="s">
        <v>269</v>
      </c>
      <c r="F39" s="304">
        <v>-500</v>
      </c>
      <c r="G39" s="305">
        <v>0</v>
      </c>
      <c r="H39" s="263" t="s">
        <v>300</v>
      </c>
      <c r="I39" s="308">
        <v>17616</v>
      </c>
      <c r="J39" s="308">
        <v>16301</v>
      </c>
      <c r="K39" s="308">
        <v>17616</v>
      </c>
      <c r="L39" s="308">
        <v>16301</v>
      </c>
    </row>
    <row r="40" spans="1:12" ht="32.25" thickTop="1" x14ac:dyDescent="0.25">
      <c r="A40" s="299" t="s">
        <v>141</v>
      </c>
      <c r="B40" s="304">
        <v>25</v>
      </c>
      <c r="C40" s="304">
        <v>10</v>
      </c>
      <c r="D40" s="304">
        <v>-38</v>
      </c>
      <c r="E40" s="299" t="s">
        <v>270</v>
      </c>
      <c r="F40" s="304">
        <v>1</v>
      </c>
      <c r="G40" s="305">
        <v>1879</v>
      </c>
      <c r="H40" s="306" t="s">
        <v>301</v>
      </c>
      <c r="I40" s="298"/>
      <c r="J40" s="298"/>
      <c r="K40" s="298"/>
      <c r="L40" s="298"/>
    </row>
    <row r="41" spans="1:12" ht="31.5" x14ac:dyDescent="0.25">
      <c r="A41" s="299" t="s">
        <v>142</v>
      </c>
      <c r="B41" s="304">
        <v>-1133</v>
      </c>
      <c r="C41" s="304">
        <v>272</v>
      </c>
      <c r="D41" s="304">
        <v>-757</v>
      </c>
      <c r="E41" s="299" t="s">
        <v>271</v>
      </c>
      <c r="F41" s="304">
        <v>-33773</v>
      </c>
      <c r="G41" s="305">
        <v>-11807</v>
      </c>
      <c r="H41" s="263" t="s">
        <v>302</v>
      </c>
      <c r="I41" s="40">
        <v>282</v>
      </c>
      <c r="J41" s="40">
        <v>4</v>
      </c>
      <c r="K41" s="40">
        <v>607</v>
      </c>
      <c r="L41" s="40">
        <v>292</v>
      </c>
    </row>
    <row r="42" spans="1:12" ht="31.5" x14ac:dyDescent="0.25">
      <c r="A42" s="299" t="s">
        <v>143</v>
      </c>
      <c r="B42" s="304">
        <v>2433</v>
      </c>
      <c r="C42" s="304">
        <v>2161</v>
      </c>
      <c r="D42" s="304">
        <v>2616</v>
      </c>
      <c r="E42" s="299" t="s">
        <v>272</v>
      </c>
      <c r="F42" s="304">
        <v>24770</v>
      </c>
      <c r="G42" s="305">
        <v>-5327</v>
      </c>
      <c r="H42" s="263" t="s">
        <v>303</v>
      </c>
      <c r="I42" s="40">
        <v>129</v>
      </c>
      <c r="J42" s="40">
        <v>61</v>
      </c>
      <c r="K42" s="40">
        <v>387</v>
      </c>
      <c r="L42" s="40">
        <v>220</v>
      </c>
    </row>
    <row r="43" spans="1:12" ht="32.25" thickBot="1" x14ac:dyDescent="0.3">
      <c r="A43" s="299" t="s">
        <v>144</v>
      </c>
      <c r="B43" s="304">
        <v>0</v>
      </c>
      <c r="C43" s="304">
        <v>0</v>
      </c>
      <c r="D43" s="304">
        <v>302</v>
      </c>
      <c r="E43" s="299" t="s">
        <v>273</v>
      </c>
      <c r="F43" s="307">
        <v>45059</v>
      </c>
      <c r="G43" s="310">
        <v>15157</v>
      </c>
      <c r="H43" s="263" t="s">
        <v>304</v>
      </c>
      <c r="I43" s="40">
        <v>513</v>
      </c>
      <c r="J43" s="40">
        <v>246</v>
      </c>
      <c r="K43" s="40">
        <v>1224</v>
      </c>
      <c r="L43" s="40">
        <v>520</v>
      </c>
    </row>
    <row r="44" spans="1:12" ht="33" thickTop="1" thickBot="1" x14ac:dyDescent="0.3">
      <c r="A44" s="299" t="s">
        <v>145</v>
      </c>
      <c r="B44" s="307">
        <f>B42+B41+B43</f>
        <v>1300</v>
      </c>
      <c r="C44" s="307">
        <f>C42+C41+C43</f>
        <v>2433</v>
      </c>
      <c r="D44" s="307">
        <f>D42+D41+D43</f>
        <v>2161</v>
      </c>
      <c r="E44" s="293" t="s">
        <v>274</v>
      </c>
      <c r="F44" s="294"/>
      <c r="G44" s="296"/>
      <c r="H44" s="263" t="s">
        <v>305</v>
      </c>
      <c r="I44" s="40">
        <v>2270</v>
      </c>
      <c r="J44" s="40">
        <v>1888</v>
      </c>
      <c r="K44" s="40">
        <v>10020</v>
      </c>
      <c r="L44" s="40">
        <v>6717</v>
      </c>
    </row>
    <row r="45" spans="1:12" ht="32.25" thickTop="1" x14ac:dyDescent="0.25">
      <c r="A45" s="293" t="s">
        <v>146</v>
      </c>
      <c r="B45" s="294"/>
      <c r="C45" s="294"/>
      <c r="D45" s="294"/>
      <c r="E45" s="299" t="s">
        <v>275</v>
      </c>
      <c r="F45" s="304">
        <v>6340</v>
      </c>
      <c r="G45" s="305">
        <v>6878</v>
      </c>
      <c r="H45" s="263" t="s">
        <v>306</v>
      </c>
      <c r="I45" s="303">
        <v>741</v>
      </c>
      <c r="J45" s="303">
        <v>1200</v>
      </c>
      <c r="K45" s="303">
        <v>3081</v>
      </c>
      <c r="L45" s="303">
        <v>2057</v>
      </c>
    </row>
    <row r="46" spans="1:12" x14ac:dyDescent="0.25">
      <c r="A46" s="299" t="s">
        <v>147</v>
      </c>
      <c r="B46" s="304">
        <v>366</v>
      </c>
      <c r="C46" s="304">
        <v>628</v>
      </c>
      <c r="D46" s="304">
        <v>550</v>
      </c>
      <c r="E46" s="299" t="s">
        <v>276</v>
      </c>
      <c r="F46" s="301">
        <v>1356</v>
      </c>
      <c r="G46" s="302">
        <v>1007</v>
      </c>
      <c r="H46" s="48"/>
      <c r="I46" s="40"/>
      <c r="J46" s="40"/>
      <c r="K46" s="40"/>
      <c r="L46" s="298"/>
    </row>
    <row r="47" spans="1:12" x14ac:dyDescent="0.25">
      <c r="A47" s="311" t="s">
        <v>148</v>
      </c>
      <c r="B47" s="312">
        <v>81</v>
      </c>
      <c r="C47" s="312">
        <v>76</v>
      </c>
      <c r="D47" s="312">
        <v>77</v>
      </c>
      <c r="E47" s="313"/>
      <c r="F47" s="314"/>
      <c r="G47" s="315"/>
      <c r="H47" s="316"/>
      <c r="I47" s="317"/>
      <c r="J47" s="317"/>
      <c r="K47" s="317"/>
      <c r="L47" s="231"/>
    </row>
    <row r="48" spans="1:12" x14ac:dyDescent="0.25">
      <c r="H48" s="46"/>
      <c r="I48" s="35"/>
      <c r="J48" s="35"/>
      <c r="K48" s="35"/>
    </row>
    <row r="49" spans="8:11" x14ac:dyDescent="0.25">
      <c r="H49" s="46"/>
      <c r="I49" s="35"/>
      <c r="J49" s="35"/>
      <c r="K49" s="35"/>
    </row>
    <row r="50" spans="8:11" x14ac:dyDescent="0.25">
      <c r="H50" s="46"/>
      <c r="I50" s="35"/>
      <c r="J50" s="35"/>
      <c r="K50" s="35"/>
    </row>
    <row r="51" spans="8:11" x14ac:dyDescent="0.25">
      <c r="H51" s="46"/>
      <c r="I51" s="35"/>
      <c r="J51" s="35"/>
      <c r="K51" s="35"/>
    </row>
    <row r="52" spans="8:11" x14ac:dyDescent="0.25">
      <c r="H52" s="46"/>
      <c r="I52" s="35"/>
      <c r="J52" s="35"/>
      <c r="K52" s="35"/>
    </row>
    <row r="53" spans="8:11" x14ac:dyDescent="0.25">
      <c r="H53" s="46"/>
      <c r="I53" s="35"/>
      <c r="J53" s="35"/>
      <c r="K53" s="35"/>
    </row>
    <row r="54" spans="8:11" x14ac:dyDescent="0.25">
      <c r="H54" s="46"/>
      <c r="I54" s="35"/>
      <c r="J54" s="35"/>
      <c r="K54" s="35"/>
    </row>
    <row r="55" spans="8:11" x14ac:dyDescent="0.25">
      <c r="H55" s="47"/>
      <c r="I55" s="1"/>
      <c r="J55" s="1"/>
      <c r="K55" s="1"/>
    </row>
    <row r="56" spans="8:11" x14ac:dyDescent="0.25">
      <c r="H56" s="46"/>
      <c r="I56" s="35"/>
      <c r="J56" s="35"/>
      <c r="K56" s="35"/>
    </row>
    <row r="57" spans="8:11" x14ac:dyDescent="0.25">
      <c r="H57" s="46"/>
      <c r="I57" s="34"/>
      <c r="J57" s="34"/>
      <c r="K57" s="34"/>
    </row>
  </sheetData>
  <mergeCells count="12">
    <mergeCell ref="F5:G5"/>
    <mergeCell ref="E2:G2"/>
    <mergeCell ref="H5:H6"/>
    <mergeCell ref="I5:J5"/>
    <mergeCell ref="K5:L5"/>
    <mergeCell ref="H2:L2"/>
    <mergeCell ref="E5:E6"/>
    <mergeCell ref="A1:D1"/>
    <mergeCell ref="A2:D2"/>
    <mergeCell ref="A3:D3"/>
    <mergeCell ref="A4:D4"/>
    <mergeCell ref="B5:D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showGridLines="0" showZeros="0" workbookViewId="0">
      <pane xSplit="1" ySplit="5" topLeftCell="B6" activePane="bottomRight" state="frozen"/>
      <selection pane="topRight" activeCell="B1" sqref="B1"/>
      <selection pane="bottomLeft" activeCell="A6" sqref="A6"/>
      <selection pane="bottomRight" activeCell="G1" sqref="G1:J1"/>
    </sheetView>
  </sheetViews>
  <sheetFormatPr defaultColWidth="11" defaultRowHeight="15.75" x14ac:dyDescent="0.25"/>
  <cols>
    <col min="1" max="1" width="26.5" customWidth="1"/>
    <col min="2" max="3" width="19.125" customWidth="1"/>
    <col min="4" max="4" width="0.125" style="205" customWidth="1"/>
    <col min="5" max="5" width="19.125" style="205" customWidth="1"/>
    <col min="6" max="6" width="2" customWidth="1"/>
    <col min="7" max="8" width="19.125" customWidth="1"/>
    <col min="9" max="9" width="1.125" customWidth="1"/>
    <col min="10" max="10" width="15.625" bestFit="1" customWidth="1"/>
  </cols>
  <sheetData>
    <row r="1" spans="1:14" ht="17.25" x14ac:dyDescent="0.3">
      <c r="A1" s="397" t="s">
        <v>1</v>
      </c>
      <c r="B1" s="397"/>
      <c r="C1" s="397"/>
      <c r="D1" s="397"/>
      <c r="E1" s="397"/>
      <c r="F1" s="397"/>
      <c r="G1" s="399" t="s">
        <v>182</v>
      </c>
      <c r="H1" s="400"/>
      <c r="I1" s="400"/>
      <c r="J1" s="400"/>
      <c r="K1" s="77"/>
      <c r="L1" s="77"/>
      <c r="M1" s="77"/>
      <c r="N1" s="77"/>
    </row>
    <row r="2" spans="1:14" ht="23.25" customHeight="1" x14ac:dyDescent="0.3">
      <c r="A2" s="398" t="s">
        <v>318</v>
      </c>
      <c r="B2" s="398"/>
      <c r="C2" s="398"/>
      <c r="D2" s="398"/>
      <c r="E2" s="398"/>
      <c r="F2" s="398"/>
      <c r="G2" s="399" t="s">
        <v>183</v>
      </c>
      <c r="H2" s="400"/>
      <c r="I2" s="400"/>
      <c r="J2" s="400"/>
      <c r="K2" s="203"/>
      <c r="L2" s="77"/>
      <c r="M2" s="77"/>
      <c r="N2" s="77"/>
    </row>
    <row r="3" spans="1:14" ht="17.25" x14ac:dyDescent="0.3">
      <c r="A3" s="398" t="s">
        <v>65</v>
      </c>
      <c r="B3" s="398"/>
      <c r="C3" s="398"/>
      <c r="D3" s="398"/>
      <c r="E3" s="398"/>
      <c r="F3" s="398"/>
      <c r="G3" s="399" t="s">
        <v>184</v>
      </c>
      <c r="H3" s="400"/>
      <c r="I3" s="400"/>
      <c r="J3" s="400"/>
      <c r="K3" s="77"/>
      <c r="L3" s="77"/>
      <c r="M3" s="77"/>
      <c r="N3" s="77"/>
    </row>
    <row r="4" spans="1:14" ht="26.25" customHeight="1" x14ac:dyDescent="0.3">
      <c r="A4" s="396" t="s">
        <v>59</v>
      </c>
      <c r="B4" s="396"/>
      <c r="C4" s="396"/>
      <c r="D4" s="396"/>
      <c r="E4" s="396"/>
      <c r="F4" s="396"/>
      <c r="G4" s="399" t="s">
        <v>59</v>
      </c>
      <c r="H4" s="400"/>
      <c r="I4" s="400"/>
      <c r="J4" s="400"/>
      <c r="K4" s="202"/>
      <c r="L4" s="202"/>
      <c r="M4" s="202"/>
      <c r="N4" s="202"/>
    </row>
    <row r="5" spans="1:14" s="231" customFormat="1" ht="23.25" customHeight="1" x14ac:dyDescent="0.25">
      <c r="A5" s="269"/>
      <c r="B5" s="41" t="s">
        <v>20</v>
      </c>
      <c r="C5" s="41" t="s">
        <v>21</v>
      </c>
      <c r="D5" s="270"/>
      <c r="E5" s="181" t="s">
        <v>61</v>
      </c>
      <c r="F5" s="271"/>
      <c r="G5" s="270" t="s">
        <v>199</v>
      </c>
      <c r="H5" s="270" t="s">
        <v>185</v>
      </c>
      <c r="I5" s="272"/>
      <c r="J5" s="270" t="s">
        <v>322</v>
      </c>
    </row>
    <row r="6" spans="1:14" s="231" customFormat="1" ht="23.25" customHeight="1" x14ac:dyDescent="0.25">
      <c r="A6" s="273" t="s">
        <v>160</v>
      </c>
      <c r="B6" s="274"/>
      <c r="C6" s="274"/>
      <c r="D6" s="274"/>
      <c r="E6" s="274"/>
      <c r="F6" s="276"/>
      <c r="G6" s="274"/>
      <c r="H6" s="274"/>
      <c r="J6" s="235"/>
    </row>
    <row r="7" spans="1:14" s="231" customFormat="1" ht="23.25" customHeight="1" x14ac:dyDescent="0.25">
      <c r="A7" s="274" t="s">
        <v>161</v>
      </c>
      <c r="B7" s="275">
        <f>'Historical Balance Sheets'!B12/'Historical Balance Sheets'!B32</f>
        <v>1.2573877446590764</v>
      </c>
      <c r="C7" s="275">
        <f>'Historical Balance Sheets'!C12/'Historical Balance Sheets'!C32</f>
        <v>1.4765515304689694</v>
      </c>
      <c r="D7" s="275"/>
      <c r="E7" s="275">
        <f>'Historical Balance Sheets'!E12/'Historical Balance Sheets'!E33</f>
        <v>1.4275812274368231</v>
      </c>
      <c r="F7" s="276"/>
      <c r="G7" s="275">
        <f>'Competitor Balance Sheets'!E14/'Competitor Balance Sheets'!E31</f>
        <v>1.4560344827586207</v>
      </c>
      <c r="H7" s="275">
        <f>'Competitor Balance Sheets'!H12/'Competitor Balance Sheets'!H29</f>
        <v>1.0579456759288168</v>
      </c>
      <c r="J7" s="235">
        <v>1.36</v>
      </c>
    </row>
    <row r="8" spans="1:14" s="231" customFormat="1" ht="23.25" customHeight="1" x14ac:dyDescent="0.25">
      <c r="A8" s="274" t="s">
        <v>162</v>
      </c>
      <c r="B8" s="275">
        <f>('Historical Balance Sheets'!B7+'Historical Balance Sheets'!B8+'Historical Balance Sheets'!B9)/'Historical Balance Sheets'!B32</f>
        <v>0.53498784700012791</v>
      </c>
      <c r="C8" s="275">
        <f>('Historical Balance Sheets'!C7+'Historical Balance Sheets'!C8+'Historical Balance Sheets'!C9)/'Historical Balance Sheets'!C32</f>
        <v>0.73967986520640272</v>
      </c>
      <c r="D8" s="275"/>
      <c r="E8" s="275">
        <f>('Historical Balance Sheets'!E7+'Historical Balance Sheets'!E8+'Historical Balance Sheets'!E9)/'Historical Balance Sheets'!E33</f>
        <v>0.64158844765342959</v>
      </c>
      <c r="F8" s="276"/>
      <c r="G8" s="275">
        <f>('Competitor Balance Sheets'!E8+'Competitor Balance Sheets'!E9+'Competitor Balance Sheets'!E10)/'Competitor Balance Sheets'!E31</f>
        <v>1.1449171518137036</v>
      </c>
      <c r="H8" s="275">
        <f>('Competitor Balance Sheets'!H8+'Competitor Balance Sheets'!H9+'Competitor Balance Sheets'!H11)/'Competitor Balance Sheets'!H29</f>
        <v>0.76988240191487145</v>
      </c>
      <c r="J8" s="235">
        <v>0.24</v>
      </c>
    </row>
    <row r="9" spans="1:14" s="231" customFormat="1" ht="23.25" customHeight="1" x14ac:dyDescent="0.25">
      <c r="A9" s="277" t="s">
        <v>163</v>
      </c>
      <c r="B9" s="278"/>
      <c r="C9" s="278"/>
      <c r="D9" s="278"/>
      <c r="E9" s="278"/>
      <c r="F9" s="276"/>
      <c r="G9" s="278"/>
      <c r="H9" s="278"/>
      <c r="J9" s="235"/>
    </row>
    <row r="10" spans="1:14" s="231" customFormat="1" ht="23.25" customHeight="1" x14ac:dyDescent="0.25">
      <c r="A10" s="274" t="s">
        <v>164</v>
      </c>
      <c r="B10" s="275">
        <f>('Historical Balance Sheets'!B32+'Historical Balance Sheets'!B33+'Historical Balance Sheets'!B34)/'Historical Balance Sheets'!B23</f>
        <v>0.72319717986052567</v>
      </c>
      <c r="C10" s="275">
        <f>('Historical Balance Sheets'!C32+'Historical Balance Sheets'!C33+'Historical Balance Sheets'!C34)/'Historical Balance Sheets'!C23</f>
        <v>0.66014722863741337</v>
      </c>
      <c r="D10" s="275"/>
      <c r="E10" s="275">
        <f>('Historical Balance Sheets'!E33+'Historical Balance Sheets'!E34+'Historical Balance Sheets'!E35)/'Historical Balance Sheets'!E24</f>
        <v>0.67615947925142394</v>
      </c>
      <c r="F10" s="276"/>
      <c r="G10" s="275">
        <f>'Competitor Balance Sheets'!E35/'Competitor Balance Sheets'!E18</f>
        <v>0.65475562037757618</v>
      </c>
      <c r="H10" s="275">
        <f>'Competitor Balance Sheets'!H35/'Competitor Balance Sheets'!H17</f>
        <v>0.75100900587201846</v>
      </c>
      <c r="I10" s="279"/>
      <c r="J10" s="235"/>
    </row>
    <row r="11" spans="1:14" s="231" customFormat="1" ht="23.25" customHeight="1" x14ac:dyDescent="0.25">
      <c r="A11" s="274" t="s">
        <v>165</v>
      </c>
      <c r="B11" s="275">
        <f>('Historical Balance Sheets'!B32+'Historical Balance Sheets'!B33+'Historical Balance Sheets'!B34)/'Historical Balance Sheets'!B42</f>
        <v>2.6126799557032117</v>
      </c>
      <c r="C11" s="275">
        <f>('Historical Balance Sheets'!C32+'Historical Balance Sheets'!C33+'Historical Balance Sheets'!C34)/'Historical Balance Sheets'!C42</f>
        <v>1.9424506264599704</v>
      </c>
      <c r="D11" s="275"/>
      <c r="E11" s="275">
        <f>('Historical Balance Sheets'!E33+'Historical Balance Sheets'!E34+'Historical Balance Sheets'!E35)/'Historical Balance Sheets'!E44</f>
        <v>2.0879396984924625</v>
      </c>
      <c r="F11" s="276"/>
      <c r="G11" s="275">
        <f>'Competitor Balance Sheets'!E35/'Competitor Balance Sheets'!E41</f>
        <v>1.8964989990384464</v>
      </c>
      <c r="H11" s="275">
        <f>'Competitor Balance Sheets'!H35/'Competitor Balance Sheets'!H44</f>
        <v>3.0162095159393574</v>
      </c>
      <c r="I11" s="280"/>
      <c r="J11" s="235">
        <v>0.66</v>
      </c>
    </row>
    <row r="12" spans="1:14" s="231" customFormat="1" ht="23.25" customHeight="1" x14ac:dyDescent="0.25">
      <c r="A12" s="274" t="s">
        <v>166</v>
      </c>
      <c r="B12" s="275">
        <f>('Historical Balance Sheets'!B33+'Historical Balance Sheets'!B34)/'Historical Balance Sheets'!B42</f>
        <v>0.44850498338870431</v>
      </c>
      <c r="C12" s="275">
        <f>('Historical Balance Sheets'!C33+'Historical Balance Sheets'!C34)/'Historical Balance Sheets'!C42</f>
        <v>0.43002760671055423</v>
      </c>
      <c r="D12" s="275"/>
      <c r="E12" s="275">
        <f>('Historical Balance Sheets'!E34+'Historical Balance Sheets'!E35)/'Historical Balance Sheets'!E44</f>
        <v>0.50616719963453627</v>
      </c>
      <c r="F12" s="276"/>
      <c r="G12" s="275">
        <f>('Competitor Balance Sheets'!E32+'Competitor Balance Sheets'!E33+'Competitor Balance Sheets'!E34)/'Competitor Balance Sheets'!E41</f>
        <v>1.1925156449502672</v>
      </c>
      <c r="H12" s="275">
        <f>('Competitor Balance Sheets'!H30+'Competitor Balance Sheets'!H31)/'Competitor Balance Sheets'!H44</f>
        <v>1.489177764358135</v>
      </c>
      <c r="J12" s="235">
        <v>0.57999999999999996</v>
      </c>
    </row>
    <row r="13" spans="1:14" s="231" customFormat="1" ht="23.25" customHeight="1" x14ac:dyDescent="0.25">
      <c r="A13" s="274" t="s">
        <v>167</v>
      </c>
      <c r="B13" s="275">
        <f>('Historical Income Statements'!B13+'Historical Income Statements'!B15+'Historical Income Statements'!B16)/-'Historical Income Statements'!B17</f>
        <v>25.226666666666667</v>
      </c>
      <c r="C13" s="275">
        <f>('Historical Income Statements'!D13+'Historical Income Statements'!D15+'Historical Income Statements'!D16)/-'Historical Income Statements'!D17</f>
        <v>26.222222222222221</v>
      </c>
      <c r="D13" s="275"/>
      <c r="E13" s="275">
        <f>('Historical Income Statements'!F13+'Historical Income Statements'!F15+'Historical Income Statements'!F16)/-'Historical Income Statements'!F17</f>
        <v>17.375</v>
      </c>
      <c r="F13" s="276"/>
      <c r="G13" s="275">
        <f>'Competitor Stmnts of Cash Flows'!F10/'Competitor Stmnts of Cash Flows'!F46</f>
        <v>24.990412979351031</v>
      </c>
      <c r="H13" s="275">
        <f>'Competitor Stmnts of Cash Flows'!I10/('Competitor Stmnts of Cash Flows'!I41+'Competitor Stmnts of Cash Flows'!I42)</f>
        <v>3.9635036496350367</v>
      </c>
      <c r="J13" s="235"/>
    </row>
    <row r="14" spans="1:14" s="231" customFormat="1" ht="23.25" customHeight="1" x14ac:dyDescent="0.25">
      <c r="A14" s="277" t="s">
        <v>168</v>
      </c>
      <c r="B14" s="278"/>
      <c r="C14" s="278"/>
      <c r="D14" s="278"/>
      <c r="E14" s="278"/>
      <c r="F14" s="276"/>
      <c r="G14" s="278"/>
      <c r="H14" s="278"/>
      <c r="J14" s="235"/>
    </row>
    <row r="15" spans="1:14" s="231" customFormat="1" ht="23.25" customHeight="1" x14ac:dyDescent="0.25">
      <c r="A15" s="274" t="s">
        <v>169</v>
      </c>
      <c r="B15" s="275">
        <f>'Historical Income Statements'!B8/'Historical Balance Sheets'!G10</f>
        <v>6.408219994043483</v>
      </c>
      <c r="C15" s="275">
        <f>'Historical Income Statements'!D8/'Historical Balance Sheets'!H10</f>
        <v>6.0439737771053963</v>
      </c>
      <c r="D15" s="275"/>
      <c r="E15" s="275">
        <f>'Historical Income Statements'!F8/'Historical Balance Sheets'!E10</f>
        <v>6.0055434567412398</v>
      </c>
      <c r="F15" s="276"/>
      <c r="G15" s="275">
        <f>'Competitor Income Statements'!F11/'Competitor Balance Sheets'!E11</f>
        <v>1.5501174628034455</v>
      </c>
      <c r="H15" s="275">
        <f>'Competitor Income Statements'!K11/'Competitor Balance Sheets'!H10</f>
        <v>0.11893063583815029</v>
      </c>
      <c r="I15" s="281"/>
      <c r="J15" s="235">
        <v>6.91</v>
      </c>
    </row>
    <row r="16" spans="1:14" s="231" customFormat="1" ht="23.25" customHeight="1" x14ac:dyDescent="0.25">
      <c r="A16" s="274" t="s">
        <v>170</v>
      </c>
      <c r="B16" s="282">
        <f>'Historical Income Statements'!B7/'Historical Balance Sheets'!G20</f>
        <v>17.883326262197709</v>
      </c>
      <c r="C16" s="282">
        <f>'Historical Income Statements'!D7/'Historical Balance Sheets'!H20</f>
        <v>16.987712869152833</v>
      </c>
      <c r="D16" s="282"/>
      <c r="E16" s="282">
        <f>'Historical Income Statements'!F7/'Historical Balance Sheets'!E20</f>
        <v>16.849104859335039</v>
      </c>
      <c r="F16" s="276"/>
      <c r="G16" s="282">
        <f>'Competitor Income Statements'!F11/'Competitor Balance Sheets'!E16</f>
        <v>0.33859794167118057</v>
      </c>
      <c r="H16" s="282">
        <f>'Competitor Income Statements'!K11/'Competitor Balance Sheets'!H14</f>
        <v>3.1453631690584932E-2</v>
      </c>
      <c r="J16" s="235"/>
    </row>
    <row r="17" spans="1:10" s="231" customFormat="1" ht="23.25" customHeight="1" x14ac:dyDescent="0.25">
      <c r="A17" s="274" t="s">
        <v>171</v>
      </c>
      <c r="B17" s="282">
        <f>'Historical Income Statements'!B7/'Historical Balance Sheets'!G23</f>
        <v>3.1333209440624419</v>
      </c>
      <c r="C17" s="282">
        <f>'Historical Income Statements'!D7/'Historical Balance Sheets'!H23</f>
        <v>2.8787579908675798</v>
      </c>
      <c r="D17" s="282"/>
      <c r="E17" s="282">
        <f>'Historical Income Statements'!F7/'Historical Balance Sheets'!E24</f>
        <v>2.9238849027294918</v>
      </c>
      <c r="F17" s="276"/>
      <c r="G17" s="282">
        <f>'Competitor Income Statements'!F11/'Competitor Balance Sheets'!E18</f>
        <v>3.2318191465624674E-2</v>
      </c>
      <c r="H17" s="282">
        <f>'Competitor Income Statements'!K11/'Competitor Balance Sheets'!H17</f>
        <v>1.302606796347003E-2</v>
      </c>
      <c r="J17" s="235">
        <v>2.15</v>
      </c>
    </row>
    <row r="18" spans="1:10" s="231" customFormat="1" ht="23.25" customHeight="1" x14ac:dyDescent="0.25">
      <c r="A18" s="274" t="s">
        <v>172</v>
      </c>
      <c r="B18" s="275">
        <f>'Historical Income Statements'!B7/'Historical Balance Sheets'!G9</f>
        <v>35.184474123539232</v>
      </c>
      <c r="C18" s="275">
        <f>'Historical Income Statements'!D7/'Historical Balance Sheets'!H9</f>
        <v>31.409326424870468</v>
      </c>
      <c r="D18" s="275"/>
      <c r="E18" s="275">
        <f>'Historical Income Statements'!F7/'Historical Balance Sheets'!E9</f>
        <v>34.017211703958694</v>
      </c>
      <c r="F18" s="276"/>
      <c r="G18" s="275">
        <f>'Competitor Stmnts of Cash Flows'!F10/'Competitor Balance Sheets'!E10</f>
        <v>2.3657497905612956</v>
      </c>
      <c r="H18" s="275">
        <f>'Competitor Stmnts of Cash Flows'!I10/'Competitor Balance Sheets'!H11</f>
        <v>0.13545651089306501</v>
      </c>
      <c r="I18" s="281"/>
      <c r="J18" s="283">
        <v>12.26</v>
      </c>
    </row>
    <row r="19" spans="1:10" s="231" customFormat="1" ht="23.25" customHeight="1" x14ac:dyDescent="0.25">
      <c r="A19" s="274" t="s">
        <v>173</v>
      </c>
      <c r="B19" s="282">
        <f>365/B18</f>
        <v>10.373893857796968</v>
      </c>
      <c r="C19" s="282">
        <f>365/C18</f>
        <v>11.620752226987792</v>
      </c>
      <c r="D19" s="282"/>
      <c r="E19" s="282">
        <f>365/E18</f>
        <v>10.729862376037239</v>
      </c>
      <c r="F19" s="276"/>
      <c r="G19" s="282">
        <f>365/G18</f>
        <v>154.28512408888363</v>
      </c>
      <c r="H19" s="282">
        <f>365/H18</f>
        <v>2694.591774094537</v>
      </c>
      <c r="I19" s="281"/>
      <c r="J19" s="282">
        <f>365/J18</f>
        <v>29.771615008156608</v>
      </c>
    </row>
    <row r="20" spans="1:10" s="231" customFormat="1" ht="23.25" customHeight="1" x14ac:dyDescent="0.25">
      <c r="A20" s="277" t="s">
        <v>174</v>
      </c>
      <c r="B20" s="278"/>
      <c r="C20" s="278"/>
      <c r="D20" s="278"/>
      <c r="E20" s="278"/>
      <c r="F20" s="276"/>
      <c r="G20" s="278"/>
      <c r="H20" s="278"/>
      <c r="J20" s="235"/>
    </row>
    <row r="21" spans="1:10" s="231" customFormat="1" ht="23.25" customHeight="1" x14ac:dyDescent="0.25">
      <c r="A21" s="274" t="s">
        <v>175</v>
      </c>
      <c r="B21" s="284">
        <f>'Historical Income Statements'!B10/'Historical Income Statements'!B7</f>
        <v>0.23430049109155179</v>
      </c>
      <c r="C21" s="284">
        <f>'Historical Income Statements'!D10/'Historical Income Statements'!D7</f>
        <v>0.23957566682739892</v>
      </c>
      <c r="D21" s="284"/>
      <c r="E21" s="284">
        <f>'Historical Income Statements'!F10/'Historical Income Statements'!F7</f>
        <v>0.23251872090669906</v>
      </c>
      <c r="F21" s="276"/>
      <c r="G21" s="283"/>
      <c r="H21" s="283"/>
      <c r="J21" s="222">
        <v>0.19089999999999999</v>
      </c>
    </row>
    <row r="22" spans="1:10" s="231" customFormat="1" ht="23.25" customHeight="1" x14ac:dyDescent="0.25">
      <c r="A22" s="274" t="s">
        <v>176</v>
      </c>
      <c r="B22" s="284">
        <f>'Historical Income Statements'!B13/'Historical Income Statements'!B7</f>
        <v>4.3723755071054068E-2</v>
      </c>
      <c r="C22" s="284">
        <f>'Historical Income Statements'!D13/'Historical Income Statements'!D7</f>
        <v>4.7052254904448899E-2</v>
      </c>
      <c r="D22" s="284"/>
      <c r="E22" s="284">
        <f>'Historical Income Statements'!F13/'Historical Income Statements'!F7</f>
        <v>3.4785468528637925E-2</v>
      </c>
      <c r="F22" s="276"/>
      <c r="G22" s="283"/>
      <c r="H22" s="283"/>
      <c r="J22" s="222">
        <v>3.4200000000000001E-2</v>
      </c>
    </row>
    <row r="23" spans="1:10" s="231" customFormat="1" ht="23.25" customHeight="1" x14ac:dyDescent="0.25">
      <c r="A23" s="274" t="s">
        <v>177</v>
      </c>
      <c r="B23" s="284">
        <f>'Historical Income Statements'!B22/'Historical Income Statements'!B7</f>
        <v>2.3724229555645182E-2</v>
      </c>
      <c r="C23" s="284">
        <f>'Historical Income Statements'!D22/'Historical Income Statements'!D7</f>
        <v>3.1165139710174351E-2</v>
      </c>
      <c r="D23" s="284"/>
      <c r="E23" s="284">
        <f>'Historical Income Statements'!F22/'Historical Income Statements'!F7</f>
        <v>2.2692774741955069E-2</v>
      </c>
      <c r="F23" s="276"/>
      <c r="G23" s="283"/>
      <c r="H23" s="283"/>
      <c r="J23" s="222">
        <v>2.92E-2</v>
      </c>
    </row>
    <row r="24" spans="1:10" s="231" customFormat="1" ht="23.25" customHeight="1" x14ac:dyDescent="0.25">
      <c r="A24" s="274" t="s">
        <v>178</v>
      </c>
      <c r="B24" s="284">
        <f>'Historical Income Statements'!B22/'Historical Balance Sheets'!G23</f>
        <v>7.4335625348448245E-2</v>
      </c>
      <c r="C24" s="284">
        <f>'Historical Income Statements'!D22/'Historical Balance Sheets'!H23</f>
        <v>8.9716894977168948E-2</v>
      </c>
      <c r="D24" s="284"/>
      <c r="E24" s="284">
        <f>'Historical Income Statements'!F22/'Historical Balance Sheets'!E24</f>
        <v>6.6351061469043571E-2</v>
      </c>
      <c r="F24" s="276"/>
      <c r="G24" s="284">
        <f>'Competitor Income Statements'!H8/'Competitor Balance Sheets'!E18</f>
        <v>9.2209021991717058E-2</v>
      </c>
      <c r="H24" s="284">
        <f>'Competitor Income Statements'!K8/'Competitor Balance Sheets'!H17</f>
        <v>1.28915338472009E-2</v>
      </c>
      <c r="J24" s="222">
        <v>4.0399999999999998E-2</v>
      </c>
    </row>
    <row r="25" spans="1:10" s="231" customFormat="1" ht="23.25" customHeight="1" x14ac:dyDescent="0.25">
      <c r="A25" s="274" t="s">
        <v>179</v>
      </c>
      <c r="B25" s="284">
        <f>'Historical Income Statements'!B22/'Historical Balance Sheets'!B42</f>
        <v>0.27685492801771872</v>
      </c>
      <c r="C25" s="284">
        <f>'Historical Income Statements'!D22/'Historical Balance Sheets'!C42</f>
        <v>0.26077723508175832</v>
      </c>
      <c r="D25" s="284"/>
      <c r="E25" s="284">
        <f>'Historical Income Statements'!F22/'Historical Balance Sheets'!E44</f>
        <v>0.20488807674737322</v>
      </c>
      <c r="F25" s="276"/>
      <c r="G25" s="284">
        <f>'Competitor Income Statements'!H8/'Competitor Balance Sheets'!E41</f>
        <v>0.26708333990132255</v>
      </c>
      <c r="H25" s="284">
        <f>'Competitor Income Statements'!K8/'Competitor Balance Sheets'!H44</f>
        <v>5.1775100912182563E-2</v>
      </c>
      <c r="I25" s="281"/>
      <c r="J25" s="284">
        <v>0.14360000000000001</v>
      </c>
    </row>
    <row r="26" spans="1:10" s="231" customFormat="1" ht="23.25" customHeight="1" x14ac:dyDescent="0.25">
      <c r="A26" s="274" t="s">
        <v>180</v>
      </c>
      <c r="B26" s="285">
        <f>'Historical Income Statements'!B26</f>
        <v>3.33</v>
      </c>
      <c r="C26" s="285">
        <f>'Historical Income Statements'!D26</f>
        <v>3.86</v>
      </c>
      <c r="D26" s="285"/>
      <c r="E26" s="285">
        <f>'Historical Income Statements'!F26</f>
        <v>2.59</v>
      </c>
      <c r="F26" s="276"/>
      <c r="G26" s="283"/>
      <c r="H26" s="283"/>
      <c r="J26" s="235"/>
    </row>
    <row r="27" spans="1:10" s="231" customFormat="1" ht="23.25" customHeight="1" x14ac:dyDescent="0.25">
      <c r="A27" s="286" t="s">
        <v>181</v>
      </c>
      <c r="B27" s="334">
        <f>75.11/B26</f>
        <v>22.555555555555554</v>
      </c>
      <c r="C27" s="334">
        <f>75.11/C26</f>
        <v>19.458549222797927</v>
      </c>
      <c r="D27" s="334" t="e">
        <f>75.11/D26</f>
        <v>#DIV/0!</v>
      </c>
      <c r="E27" s="334">
        <f>75.11/E26</f>
        <v>29</v>
      </c>
      <c r="F27" s="288"/>
      <c r="G27" s="287"/>
      <c r="H27" s="287"/>
      <c r="J27" s="332">
        <v>12.08</v>
      </c>
    </row>
    <row r="29" spans="1:10" x14ac:dyDescent="0.25">
      <c r="G29" s="331"/>
      <c r="H29" s="331"/>
    </row>
    <row r="30" spans="1:10" x14ac:dyDescent="0.25">
      <c r="B30" s="333" t="s">
        <v>326</v>
      </c>
      <c r="G30" s="331"/>
      <c r="H30" s="331"/>
    </row>
    <row r="31" spans="1:10" x14ac:dyDescent="0.25">
      <c r="G31" s="331"/>
      <c r="H31" s="331"/>
    </row>
    <row r="32" spans="1:10" x14ac:dyDescent="0.25">
      <c r="B32" s="231" t="s">
        <v>321</v>
      </c>
      <c r="G32" s="331"/>
      <c r="H32" s="331"/>
    </row>
    <row r="33" spans="2:2" x14ac:dyDescent="0.25">
      <c r="B33" s="231" t="s">
        <v>323</v>
      </c>
    </row>
    <row r="34" spans="2:2" x14ac:dyDescent="0.25">
      <c r="B34" s="231" t="s">
        <v>324</v>
      </c>
    </row>
    <row r="35" spans="2:2" x14ac:dyDescent="0.25">
      <c r="B35" s="231" t="s">
        <v>325</v>
      </c>
    </row>
  </sheetData>
  <mergeCells count="8">
    <mergeCell ref="A4:F4"/>
    <mergeCell ref="A1:F1"/>
    <mergeCell ref="A2:F2"/>
    <mergeCell ref="A3:F3"/>
    <mergeCell ref="G1:J1"/>
    <mergeCell ref="G2:J2"/>
    <mergeCell ref="G3:J3"/>
    <mergeCell ref="G4:J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showZeros="0" workbookViewId="0">
      <pane xSplit="1" ySplit="5" topLeftCell="B6" activePane="bottomRight" state="frozen"/>
      <selection pane="topRight" activeCell="B1" sqref="B1"/>
      <selection pane="bottomLeft" activeCell="A6" sqref="A6"/>
      <selection pane="bottomRight" activeCell="D4" sqref="D4"/>
    </sheetView>
  </sheetViews>
  <sheetFormatPr defaultRowHeight="15.75" x14ac:dyDescent="0.25"/>
  <cols>
    <col min="1" max="1" width="49.125" customWidth="1"/>
    <col min="2" max="2" width="11.875" bestFit="1" customWidth="1"/>
    <col min="3" max="3" width="13.75" customWidth="1"/>
    <col min="4" max="4" width="11.625" bestFit="1" customWidth="1"/>
    <col min="5" max="5" width="2" customWidth="1"/>
    <col min="6" max="6" width="11.875" bestFit="1" customWidth="1"/>
    <col min="7" max="8" width="11.625" bestFit="1" customWidth="1"/>
  </cols>
  <sheetData>
    <row r="1" spans="1:8" ht="17.25" x14ac:dyDescent="0.25">
      <c r="A1" s="401" t="s">
        <v>1</v>
      </c>
      <c r="B1" s="401"/>
      <c r="C1" s="401"/>
      <c r="D1" s="401"/>
      <c r="E1" s="401"/>
      <c r="F1" s="401"/>
      <c r="G1" s="401"/>
      <c r="H1" s="401"/>
    </row>
    <row r="2" spans="1:8" ht="17.25" x14ac:dyDescent="0.25">
      <c r="A2" s="402" t="s">
        <v>312</v>
      </c>
      <c r="B2" s="401"/>
      <c r="C2" s="401"/>
      <c r="D2" s="401"/>
      <c r="E2" s="401"/>
      <c r="F2" s="401"/>
      <c r="G2" s="401"/>
      <c r="H2" s="401"/>
    </row>
    <row r="3" spans="1:8" ht="17.25" x14ac:dyDescent="0.25">
      <c r="A3" s="403" t="s">
        <v>65</v>
      </c>
      <c r="B3" s="404"/>
      <c r="C3" s="404"/>
      <c r="D3" s="404"/>
      <c r="E3" s="404"/>
      <c r="F3" s="404"/>
      <c r="G3" s="404"/>
      <c r="H3" s="405"/>
    </row>
    <row r="4" spans="1:8" ht="17.25" x14ac:dyDescent="0.25">
      <c r="A4" s="264"/>
      <c r="B4" s="265"/>
      <c r="C4" s="265" t="s">
        <v>59</v>
      </c>
      <c r="D4" s="265"/>
      <c r="E4" s="266"/>
      <c r="F4" s="266"/>
      <c r="G4" s="266"/>
      <c r="H4" s="266"/>
    </row>
    <row r="5" spans="1:8" x14ac:dyDescent="0.25">
      <c r="A5" s="214" t="s">
        <v>19</v>
      </c>
      <c r="B5" s="41" t="s">
        <v>20</v>
      </c>
      <c r="C5" s="41" t="s">
        <v>21</v>
      </c>
      <c r="D5" s="181" t="s">
        <v>61</v>
      </c>
      <c r="E5" s="231"/>
      <c r="F5" s="41" t="s">
        <v>20</v>
      </c>
      <c r="G5" s="41" t="s">
        <v>21</v>
      </c>
      <c r="H5" s="181" t="s">
        <v>61</v>
      </c>
    </row>
    <row r="6" spans="1:8" x14ac:dyDescent="0.25">
      <c r="A6" s="260" t="s">
        <v>159</v>
      </c>
      <c r="B6" s="229"/>
      <c r="C6" s="229"/>
      <c r="D6" s="229"/>
      <c r="E6" s="231"/>
      <c r="F6" s="235"/>
      <c r="G6" s="235"/>
      <c r="H6" s="235"/>
    </row>
    <row r="7" spans="1:8" x14ac:dyDescent="0.25">
      <c r="A7" s="48" t="s">
        <v>22</v>
      </c>
      <c r="B7" s="236">
        <v>1101</v>
      </c>
      <c r="C7" s="236">
        <v>2240</v>
      </c>
      <c r="D7" s="223">
        <v>1976</v>
      </c>
      <c r="E7" s="231"/>
      <c r="F7" s="222">
        <f>IFERROR(B7/B$24,0)</f>
        <v>8.4374281554142075E-2</v>
      </c>
      <c r="G7" s="222">
        <f>IFERROR(C7/C$24,0)</f>
        <v>0.16166281755196305</v>
      </c>
      <c r="H7" s="222">
        <f>IFERROR(D7/D$24,0)</f>
        <v>0.14616465714919744</v>
      </c>
    </row>
    <row r="8" spans="1:8" x14ac:dyDescent="0.25">
      <c r="A8" s="48" t="s">
        <v>23</v>
      </c>
      <c r="B8" s="216">
        <v>2032</v>
      </c>
      <c r="C8" s="216">
        <v>1681</v>
      </c>
      <c r="D8" s="220">
        <v>1305</v>
      </c>
      <c r="E8" s="231"/>
      <c r="F8" s="222">
        <f t="shared" ref="F8:F24" si="0">IFERROR(B8/B$24,0)</f>
        <v>0.1557207448846655</v>
      </c>
      <c r="G8" s="222">
        <f t="shared" ref="G8:G24" si="1">IFERROR(C8/C$24,0)</f>
        <v>0.12131928406466513</v>
      </c>
      <c r="H8" s="222">
        <f t="shared" ref="H8:H24" si="2">IFERROR(D8/D$24,0)</f>
        <v>9.6530808491752343E-2</v>
      </c>
    </row>
    <row r="9" spans="1:8" x14ac:dyDescent="0.25">
      <c r="A9" s="48" t="s">
        <v>24</v>
      </c>
      <c r="B9" s="216">
        <v>1049</v>
      </c>
      <c r="C9" s="216">
        <v>1347</v>
      </c>
      <c r="D9" s="220">
        <v>1162</v>
      </c>
      <c r="E9" s="231"/>
      <c r="F9" s="222">
        <f t="shared" si="0"/>
        <v>8.038930186221166E-2</v>
      </c>
      <c r="G9" s="222">
        <f t="shared" si="1"/>
        <v>9.7214203233256358E-2</v>
      </c>
      <c r="H9" s="222">
        <f t="shared" si="2"/>
        <v>8.5953103040165693E-2</v>
      </c>
    </row>
    <row r="10" spans="1:8" x14ac:dyDescent="0.25">
      <c r="A10" s="48" t="s">
        <v>25</v>
      </c>
      <c r="B10" s="216">
        <v>5209</v>
      </c>
      <c r="C10" s="216">
        <v>4864</v>
      </c>
      <c r="D10" s="220">
        <v>5051</v>
      </c>
      <c r="E10" s="231"/>
      <c r="F10" s="222">
        <f t="shared" si="0"/>
        <v>0.39918767721664494</v>
      </c>
      <c r="G10" s="222">
        <f t="shared" si="1"/>
        <v>0.3510392609699769</v>
      </c>
      <c r="H10" s="222">
        <f t="shared" si="2"/>
        <v>0.37362230934240698</v>
      </c>
    </row>
    <row r="11" spans="1:8" x14ac:dyDescent="0.25">
      <c r="A11" s="48" t="s">
        <v>26</v>
      </c>
      <c r="B11" s="216">
        <v>438</v>
      </c>
      <c r="C11" s="216">
        <v>384</v>
      </c>
      <c r="D11" s="220">
        <v>392</v>
      </c>
      <c r="E11" s="231"/>
      <c r="F11" s="222">
        <f t="shared" si="0"/>
        <v>3.3565790482029276E-2</v>
      </c>
      <c r="G11" s="222">
        <f t="shared" si="1"/>
        <v>2.771362586605081E-2</v>
      </c>
      <c r="H11" s="222">
        <f t="shared" si="2"/>
        <v>2.8996227531622162E-2</v>
      </c>
    </row>
    <row r="12" spans="1:8" ht="16.5" thickBot="1" x14ac:dyDescent="0.3">
      <c r="A12" s="262" t="s">
        <v>27</v>
      </c>
      <c r="B12" s="239">
        <v>9829</v>
      </c>
      <c r="C12" s="239">
        <v>10516</v>
      </c>
      <c r="D12" s="242">
        <v>9886</v>
      </c>
      <c r="E12" s="231"/>
      <c r="F12" s="241">
        <f t="shared" si="0"/>
        <v>0.75323779599969343</v>
      </c>
      <c r="G12" s="241">
        <f t="shared" si="1"/>
        <v>0.75894919168591224</v>
      </c>
      <c r="H12" s="241">
        <f t="shared" si="2"/>
        <v>0.73126710555514463</v>
      </c>
    </row>
    <row r="13" spans="1:8" ht="16.5" thickTop="1" x14ac:dyDescent="0.25">
      <c r="A13" s="260" t="s">
        <v>28</v>
      </c>
      <c r="B13" s="243"/>
      <c r="C13" s="243"/>
      <c r="D13" s="229"/>
      <c r="E13" s="231"/>
      <c r="F13" s="222">
        <f t="shared" si="0"/>
        <v>0</v>
      </c>
      <c r="G13" s="222">
        <f t="shared" si="1"/>
        <v>0</v>
      </c>
      <c r="H13" s="222">
        <f t="shared" si="2"/>
        <v>0</v>
      </c>
    </row>
    <row r="14" spans="1:8" x14ac:dyDescent="0.25">
      <c r="A14" s="48" t="s">
        <v>29</v>
      </c>
      <c r="B14" s="236">
        <v>623</v>
      </c>
      <c r="C14" s="236">
        <v>618</v>
      </c>
      <c r="D14" s="223">
        <v>613</v>
      </c>
      <c r="E14" s="231"/>
      <c r="F14" s="222">
        <f t="shared" si="0"/>
        <v>4.7743122078320176E-2</v>
      </c>
      <c r="G14" s="222">
        <f t="shared" si="1"/>
        <v>4.4601616628175522E-2</v>
      </c>
      <c r="H14" s="222">
        <f t="shared" si="2"/>
        <v>4.5343590502256087E-2</v>
      </c>
    </row>
    <row r="15" spans="1:8" x14ac:dyDescent="0.25">
      <c r="A15" s="48" t="s">
        <v>30</v>
      </c>
      <c r="B15" s="216">
        <v>2327</v>
      </c>
      <c r="C15" s="216">
        <v>2227</v>
      </c>
      <c r="D15" s="220">
        <v>2220</v>
      </c>
      <c r="E15" s="231"/>
      <c r="F15" s="222">
        <f t="shared" si="0"/>
        <v>0.17832784121388612</v>
      </c>
      <c r="G15" s="222">
        <f t="shared" si="1"/>
        <v>0.16072459584295612</v>
      </c>
      <c r="H15" s="222">
        <f t="shared" si="2"/>
        <v>0.16421332938826835</v>
      </c>
    </row>
    <row r="16" spans="1:8" x14ac:dyDescent="0.25">
      <c r="A16" s="48" t="s">
        <v>31</v>
      </c>
      <c r="B16" s="216">
        <v>5410</v>
      </c>
      <c r="C16" s="216">
        <v>4998</v>
      </c>
      <c r="D16" s="220">
        <v>5002</v>
      </c>
      <c r="E16" s="231"/>
      <c r="F16" s="222">
        <f t="shared" si="0"/>
        <v>0.41459115641045291</v>
      </c>
      <c r="G16" s="222">
        <f t="shared" si="1"/>
        <v>0.36071016166281755</v>
      </c>
      <c r="H16" s="222">
        <f t="shared" si="2"/>
        <v>0.3699977809009542</v>
      </c>
    </row>
    <row r="17" spans="1:8" x14ac:dyDescent="0.25">
      <c r="A17" s="48" t="s">
        <v>32</v>
      </c>
      <c r="B17" s="216">
        <v>340</v>
      </c>
      <c r="C17" s="216">
        <v>300</v>
      </c>
      <c r="D17" s="220">
        <v>272</v>
      </c>
      <c r="E17" s="231"/>
      <c r="F17" s="222">
        <f t="shared" si="0"/>
        <v>2.6055636447237338E-2</v>
      </c>
      <c r="G17" s="222">
        <f t="shared" si="1"/>
        <v>2.1651270207852194E-2</v>
      </c>
      <c r="H17" s="222">
        <f t="shared" si="2"/>
        <v>2.0119831348472519E-2</v>
      </c>
    </row>
    <row r="18" spans="1:8" x14ac:dyDescent="0.25">
      <c r="A18" s="48" t="s">
        <v>33</v>
      </c>
      <c r="B18" s="216">
        <v>8700</v>
      </c>
      <c r="C18" s="216">
        <v>8143</v>
      </c>
      <c r="D18" s="220">
        <v>8107</v>
      </c>
      <c r="E18" s="231"/>
      <c r="F18" s="222">
        <f t="shared" si="0"/>
        <v>0.66671775614989659</v>
      </c>
      <c r="G18" s="222">
        <f t="shared" si="1"/>
        <v>0.58768764434180143</v>
      </c>
      <c r="H18" s="222">
        <f t="shared" si="2"/>
        <v>0.59967453213995114</v>
      </c>
    </row>
    <row r="19" spans="1:8" x14ac:dyDescent="0.25">
      <c r="A19" s="48" t="s">
        <v>34</v>
      </c>
      <c r="B19" s="216">
        <v>6279</v>
      </c>
      <c r="C19" s="216">
        <v>5850</v>
      </c>
      <c r="D19" s="220">
        <v>5761</v>
      </c>
      <c r="E19" s="231"/>
      <c r="F19" s="222">
        <f t="shared" si="0"/>
        <v>0.48118629780059774</v>
      </c>
      <c r="G19" s="222">
        <f t="shared" si="1"/>
        <v>0.42219976905311779</v>
      </c>
      <c r="H19" s="222">
        <f t="shared" si="2"/>
        <v>0.42614098675937567</v>
      </c>
    </row>
    <row r="20" spans="1:8" x14ac:dyDescent="0.25">
      <c r="A20" s="48" t="s">
        <v>35</v>
      </c>
      <c r="B20" s="216">
        <v>2421</v>
      </c>
      <c r="C20" s="216">
        <v>2293</v>
      </c>
      <c r="D20" s="220">
        <v>2346</v>
      </c>
      <c r="E20" s="231"/>
      <c r="F20" s="222">
        <f t="shared" si="0"/>
        <v>0.18553145834929879</v>
      </c>
      <c r="G20" s="222">
        <f t="shared" si="1"/>
        <v>0.16548787528868361</v>
      </c>
      <c r="H20" s="222">
        <f t="shared" si="2"/>
        <v>0.1735335453805755</v>
      </c>
    </row>
    <row r="21" spans="1:8" x14ac:dyDescent="0.25">
      <c r="A21" s="48" t="s">
        <v>36</v>
      </c>
      <c r="B21" s="216">
        <v>425</v>
      </c>
      <c r="C21" s="216">
        <v>425</v>
      </c>
      <c r="D21" s="220">
        <v>425</v>
      </c>
      <c r="E21" s="231"/>
      <c r="F21" s="222">
        <f t="shared" si="0"/>
        <v>3.2569545559046668E-2</v>
      </c>
      <c r="G21" s="222">
        <f t="shared" si="1"/>
        <v>3.0672632794457276E-2</v>
      </c>
      <c r="H21" s="222">
        <f t="shared" si="2"/>
        <v>3.1437236481988311E-2</v>
      </c>
    </row>
    <row r="22" spans="1:8" x14ac:dyDescent="0.25">
      <c r="A22" s="48" t="s">
        <v>37</v>
      </c>
      <c r="B22" s="216">
        <v>374</v>
      </c>
      <c r="C22" s="216">
        <v>622</v>
      </c>
      <c r="D22" s="220">
        <v>831</v>
      </c>
      <c r="E22" s="231"/>
      <c r="F22" s="222">
        <f t="shared" si="0"/>
        <v>2.8661200091961068E-2</v>
      </c>
      <c r="G22" s="222">
        <f t="shared" si="1"/>
        <v>4.4890300230946881E-2</v>
      </c>
      <c r="H22" s="222">
        <f t="shared" si="2"/>
        <v>6.1469043568311267E-2</v>
      </c>
    </row>
    <row r="23" spans="1:8" x14ac:dyDescent="0.25">
      <c r="A23" s="261" t="s">
        <v>62</v>
      </c>
      <c r="B23" s="235"/>
      <c r="C23" s="235"/>
      <c r="D23" s="220">
        <v>31</v>
      </c>
      <c r="E23" s="231"/>
      <c r="F23" s="222">
        <f t="shared" si="0"/>
        <v>0</v>
      </c>
      <c r="G23" s="222">
        <f t="shared" si="1"/>
        <v>0</v>
      </c>
      <c r="H23" s="222">
        <f t="shared" si="2"/>
        <v>2.2930690139803239E-3</v>
      </c>
    </row>
    <row r="24" spans="1:8" ht="16.5" thickBot="1" x14ac:dyDescent="0.3">
      <c r="A24" s="262" t="s">
        <v>38</v>
      </c>
      <c r="B24" s="239">
        <v>13049</v>
      </c>
      <c r="C24" s="239">
        <v>13856</v>
      </c>
      <c r="D24" s="242">
        <v>13519</v>
      </c>
      <c r="E24" s="231"/>
      <c r="F24" s="241">
        <f t="shared" si="0"/>
        <v>1</v>
      </c>
      <c r="G24" s="241">
        <f t="shared" si="1"/>
        <v>1</v>
      </c>
      <c r="H24" s="241">
        <f t="shared" si="2"/>
        <v>1</v>
      </c>
    </row>
    <row r="25" spans="1:8" ht="16.5" thickTop="1" x14ac:dyDescent="0.25">
      <c r="A25" s="260" t="s">
        <v>60</v>
      </c>
      <c r="B25" s="244"/>
      <c r="C25" s="244"/>
      <c r="D25" s="229"/>
      <c r="E25" s="231"/>
      <c r="F25" s="235"/>
      <c r="G25" s="222"/>
      <c r="H25" s="222"/>
    </row>
    <row r="26" spans="1:8" x14ac:dyDescent="0.25">
      <c r="A26" s="48" t="s">
        <v>39</v>
      </c>
      <c r="B26" s="236">
        <v>4873</v>
      </c>
      <c r="C26" s="236">
        <v>4984</v>
      </c>
      <c r="D26" s="223">
        <v>4450</v>
      </c>
      <c r="E26" s="231"/>
      <c r="F26" s="222">
        <f>IFERROR(B26/B$45,0)</f>
        <v>0.37343857766878685</v>
      </c>
      <c r="G26" s="222">
        <f>IFERROR(C26/C$45,0)</f>
        <v>0.35969976905311779</v>
      </c>
      <c r="H26" s="222">
        <f>IFERROR(D26/D$45,0)</f>
        <v>0.32916635845846587</v>
      </c>
    </row>
    <row r="27" spans="1:8" x14ac:dyDescent="0.25">
      <c r="A27" s="48" t="s">
        <v>40</v>
      </c>
      <c r="B27" s="216">
        <v>385</v>
      </c>
      <c r="C27" s="216">
        <v>427</v>
      </c>
      <c r="D27" s="220">
        <v>409</v>
      </c>
      <c r="E27" s="231"/>
      <c r="F27" s="222">
        <f t="shared" ref="F27:F45" si="3">IFERROR(B27/B$45,0)</f>
        <v>2.9504176565254042E-2</v>
      </c>
      <c r="G27" s="222">
        <f t="shared" ref="G27:G45" si="4">IFERROR(C27/C$45,0)</f>
        <v>3.0816974595842955E-2</v>
      </c>
      <c r="H27" s="222">
        <f t="shared" ref="H27:H45" si="5">IFERROR(D27/D$45,0)</f>
        <v>3.0253716990901694E-2</v>
      </c>
    </row>
    <row r="28" spans="1:8" x14ac:dyDescent="0.25">
      <c r="A28" s="48" t="s">
        <v>41</v>
      </c>
      <c r="B28" s="216">
        <v>453</v>
      </c>
      <c r="C28" s="216">
        <v>418</v>
      </c>
      <c r="D28" s="220">
        <v>357</v>
      </c>
      <c r="E28" s="231"/>
      <c r="F28" s="222">
        <f t="shared" si="3"/>
        <v>3.4715303854701507E-2</v>
      </c>
      <c r="G28" s="222">
        <f t="shared" si="4"/>
        <v>3.0167436489607392E-2</v>
      </c>
      <c r="H28" s="222">
        <f t="shared" si="5"/>
        <v>2.6407278644870184E-2</v>
      </c>
    </row>
    <row r="29" spans="1:8" x14ac:dyDescent="0.25">
      <c r="A29" s="48" t="s">
        <v>42</v>
      </c>
      <c r="B29" s="216">
        <v>561</v>
      </c>
      <c r="C29" s="216">
        <v>358</v>
      </c>
      <c r="D29" s="220">
        <v>384</v>
      </c>
      <c r="E29" s="231"/>
      <c r="F29" s="222">
        <f t="shared" si="3"/>
        <v>4.2991800137941606E-2</v>
      </c>
      <c r="G29" s="222">
        <f t="shared" si="4"/>
        <v>2.5837182448036951E-2</v>
      </c>
      <c r="H29" s="222">
        <f t="shared" si="5"/>
        <v>2.8404467786078851E-2</v>
      </c>
    </row>
    <row r="30" spans="1:8" x14ac:dyDescent="0.25">
      <c r="A30" s="48" t="s">
        <v>43</v>
      </c>
      <c r="B30" s="216">
        <v>864</v>
      </c>
      <c r="C30" s="216">
        <v>865</v>
      </c>
      <c r="D30" s="220">
        <v>802</v>
      </c>
      <c r="E30" s="231"/>
      <c r="F30" s="222">
        <f t="shared" si="3"/>
        <v>6.6211970265920767E-2</v>
      </c>
      <c r="G30" s="222">
        <f t="shared" si="4"/>
        <v>6.2427829099307157E-2</v>
      </c>
      <c r="H30" s="222">
        <f t="shared" si="5"/>
        <v>5.9323914490716771E-2</v>
      </c>
    </row>
    <row r="31" spans="1:8" x14ac:dyDescent="0.25">
      <c r="A31" s="48" t="s">
        <v>44</v>
      </c>
      <c r="B31" s="216">
        <v>137</v>
      </c>
      <c r="C31" s="216">
        <v>26</v>
      </c>
      <c r="D31" s="220">
        <v>128</v>
      </c>
      <c r="E31" s="231"/>
      <c r="F31" s="222">
        <f t="shared" si="3"/>
        <v>1.049888880373975E-2</v>
      </c>
      <c r="G31" s="222">
        <f t="shared" si="4"/>
        <v>1.8764434180138568E-3</v>
      </c>
      <c r="H31" s="222">
        <f t="shared" si="5"/>
        <v>9.4681559286929513E-3</v>
      </c>
    </row>
    <row r="32" spans="1:8" x14ac:dyDescent="0.25">
      <c r="A32" s="48" t="s">
        <v>45</v>
      </c>
      <c r="B32" s="216">
        <v>544</v>
      </c>
      <c r="C32" s="216">
        <v>44</v>
      </c>
      <c r="D32" s="220">
        <v>395</v>
      </c>
      <c r="E32" s="231"/>
      <c r="F32" s="222">
        <f t="shared" si="3"/>
        <v>4.1689018315579737E-2</v>
      </c>
      <c r="G32" s="222">
        <f t="shared" si="4"/>
        <v>3.1755196304849883E-3</v>
      </c>
      <c r="H32" s="222">
        <f t="shared" si="5"/>
        <v>2.9218137436200903E-2</v>
      </c>
    </row>
    <row r="33" spans="1:8" x14ac:dyDescent="0.25">
      <c r="A33" s="48" t="s">
        <v>46</v>
      </c>
      <c r="B33" s="216">
        <v>7817</v>
      </c>
      <c r="C33" s="216">
        <v>7122</v>
      </c>
      <c r="D33" s="220">
        <v>6925</v>
      </c>
      <c r="E33" s="231"/>
      <c r="F33" s="222">
        <f t="shared" si="3"/>
        <v>0.59904973561192432</v>
      </c>
      <c r="G33" s="222">
        <f t="shared" si="4"/>
        <v>0.5140011547344111</v>
      </c>
      <c r="H33" s="222">
        <f t="shared" si="5"/>
        <v>0.51224202973592725</v>
      </c>
    </row>
    <row r="34" spans="1:8" x14ac:dyDescent="0.25">
      <c r="A34" s="48" t="s">
        <v>47</v>
      </c>
      <c r="B34" s="216">
        <v>809</v>
      </c>
      <c r="C34" s="216">
        <v>704</v>
      </c>
      <c r="D34" s="220">
        <v>877</v>
      </c>
      <c r="E34" s="231"/>
      <c r="F34" s="222">
        <f t="shared" si="3"/>
        <v>6.1997087899455898E-2</v>
      </c>
      <c r="G34" s="222">
        <f t="shared" si="4"/>
        <v>5.0808314087759814E-2</v>
      </c>
      <c r="H34" s="222">
        <f t="shared" si="5"/>
        <v>6.4871662105185302E-2</v>
      </c>
    </row>
    <row r="35" spans="1:8" ht="16.5" thickBot="1" x14ac:dyDescent="0.3">
      <c r="A35" s="259" t="s">
        <v>48</v>
      </c>
      <c r="B35" s="239">
        <v>811</v>
      </c>
      <c r="C35" s="239">
        <v>1321</v>
      </c>
      <c r="D35" s="242">
        <v>1339</v>
      </c>
      <c r="E35" s="231"/>
      <c r="F35" s="241">
        <f t="shared" si="3"/>
        <v>6.2150356349145529E-2</v>
      </c>
      <c r="G35" s="241">
        <f t="shared" si="4"/>
        <v>9.5337759815242493E-2</v>
      </c>
      <c r="H35" s="241">
        <f t="shared" si="5"/>
        <v>9.904578741031142E-2</v>
      </c>
    </row>
    <row r="36" spans="1:8" ht="16.5" thickTop="1" x14ac:dyDescent="0.25">
      <c r="A36" s="48" t="s">
        <v>49</v>
      </c>
      <c r="B36" s="216"/>
      <c r="C36" s="245" t="s">
        <v>50</v>
      </c>
      <c r="D36" s="246" t="s">
        <v>50</v>
      </c>
      <c r="E36" s="231"/>
      <c r="F36" s="222">
        <f t="shared" si="3"/>
        <v>0</v>
      </c>
      <c r="G36" s="222">
        <f t="shared" si="4"/>
        <v>0</v>
      </c>
      <c r="H36" s="222">
        <f t="shared" si="5"/>
        <v>0</v>
      </c>
    </row>
    <row r="37" spans="1:8" x14ac:dyDescent="0.25">
      <c r="A37" s="260" t="s">
        <v>51</v>
      </c>
      <c r="B37" s="244"/>
      <c r="C37" s="229"/>
      <c r="D37" s="229"/>
      <c r="E37" s="231"/>
      <c r="F37" s="222">
        <f t="shared" si="3"/>
        <v>0</v>
      </c>
      <c r="G37" s="222">
        <f t="shared" si="4"/>
        <v>0</v>
      </c>
      <c r="H37" s="222">
        <f t="shared" si="5"/>
        <v>0</v>
      </c>
    </row>
    <row r="38" spans="1:8" ht="31.5" x14ac:dyDescent="0.25">
      <c r="A38" s="263" t="s">
        <v>52</v>
      </c>
      <c r="B38" s="215">
        <v>0</v>
      </c>
      <c r="C38" s="215">
        <v>0</v>
      </c>
      <c r="D38" s="247">
        <v>0</v>
      </c>
      <c r="E38" s="231"/>
      <c r="F38" s="222">
        <f t="shared" si="3"/>
        <v>0</v>
      </c>
      <c r="G38" s="222">
        <f t="shared" si="4"/>
        <v>0</v>
      </c>
      <c r="H38" s="222">
        <f t="shared" si="5"/>
        <v>0</v>
      </c>
    </row>
    <row r="39" spans="1:8" ht="47.25" x14ac:dyDescent="0.25">
      <c r="A39" s="263" t="s">
        <v>53</v>
      </c>
      <c r="B39" s="216">
        <v>28</v>
      </c>
      <c r="C39" s="216">
        <v>31</v>
      </c>
      <c r="D39" s="220">
        <v>32</v>
      </c>
      <c r="E39" s="231"/>
      <c r="F39" s="222">
        <f t="shared" si="3"/>
        <v>2.1457582956548394E-3</v>
      </c>
      <c r="G39" s="222">
        <f t="shared" si="4"/>
        <v>2.2372979214780602E-3</v>
      </c>
      <c r="H39" s="222">
        <f t="shared" si="5"/>
        <v>2.3670389821732378E-3</v>
      </c>
    </row>
    <row r="40" spans="1:8" x14ac:dyDescent="0.25">
      <c r="A40" s="261" t="s">
        <v>64</v>
      </c>
      <c r="B40" s="235"/>
      <c r="C40" s="235"/>
      <c r="D40" s="220">
        <v>-55</v>
      </c>
      <c r="E40" s="231"/>
      <c r="F40" s="222">
        <f t="shared" si="3"/>
        <v>0</v>
      </c>
      <c r="G40" s="222">
        <f t="shared" si="4"/>
        <v>0</v>
      </c>
      <c r="H40" s="222">
        <f t="shared" si="5"/>
        <v>-4.0683482506102524E-3</v>
      </c>
    </row>
    <row r="41" spans="1:8" x14ac:dyDescent="0.25">
      <c r="A41" s="48" t="s">
        <v>54</v>
      </c>
      <c r="B41" s="216">
        <v>0</v>
      </c>
      <c r="C41" s="216">
        <v>0</v>
      </c>
      <c r="D41" s="220">
        <v>0</v>
      </c>
      <c r="E41" s="231"/>
      <c r="F41" s="222">
        <f t="shared" si="3"/>
        <v>0</v>
      </c>
      <c r="G41" s="222">
        <f t="shared" si="4"/>
        <v>0</v>
      </c>
      <c r="H41" s="222">
        <f t="shared" si="5"/>
        <v>0</v>
      </c>
    </row>
    <row r="42" spans="1:8" x14ac:dyDescent="0.25">
      <c r="A42" s="48" t="s">
        <v>55</v>
      </c>
      <c r="B42" s="216">
        <v>3270</v>
      </c>
      <c r="C42" s="216">
        <v>4399</v>
      </c>
      <c r="D42" s="220">
        <v>4130</v>
      </c>
      <c r="E42" s="231"/>
      <c r="F42" s="222">
        <f t="shared" si="3"/>
        <v>0.25059391524254732</v>
      </c>
      <c r="G42" s="222">
        <f t="shared" si="4"/>
        <v>0.31747979214780603</v>
      </c>
      <c r="H42" s="222">
        <f t="shared" si="5"/>
        <v>0.30549596863673351</v>
      </c>
    </row>
    <row r="43" spans="1:8" x14ac:dyDescent="0.25">
      <c r="A43" s="48" t="s">
        <v>56</v>
      </c>
      <c r="B43" s="216">
        <v>314</v>
      </c>
      <c r="C43" s="216">
        <v>279</v>
      </c>
      <c r="D43" s="220">
        <v>271</v>
      </c>
      <c r="E43" s="231"/>
      <c r="F43" s="222">
        <f t="shared" si="3"/>
        <v>2.406314660127213E-2</v>
      </c>
      <c r="G43" s="222">
        <f t="shared" si="4"/>
        <v>2.0135681293302541E-2</v>
      </c>
      <c r="H43" s="222">
        <f t="shared" si="5"/>
        <v>2.0045861380279608E-2</v>
      </c>
    </row>
    <row r="44" spans="1:8" x14ac:dyDescent="0.25">
      <c r="A44" s="48" t="s">
        <v>57</v>
      </c>
      <c r="B44" s="216">
        <v>3612</v>
      </c>
      <c r="C44" s="216">
        <v>4709</v>
      </c>
      <c r="D44" s="220">
        <v>4378</v>
      </c>
      <c r="E44" s="231"/>
      <c r="F44" s="222">
        <f t="shared" si="3"/>
        <v>0.27680282013947427</v>
      </c>
      <c r="G44" s="222">
        <f t="shared" si="4"/>
        <v>0.33985277136258663</v>
      </c>
      <c r="H44" s="222">
        <f t="shared" si="5"/>
        <v>0.32384052074857606</v>
      </c>
    </row>
    <row r="45" spans="1:8" ht="16.5" thickBot="1" x14ac:dyDescent="0.3">
      <c r="A45" s="262" t="s">
        <v>58</v>
      </c>
      <c r="B45" s="239">
        <v>13049</v>
      </c>
      <c r="C45" s="239">
        <v>13856</v>
      </c>
      <c r="D45" s="242">
        <v>13519</v>
      </c>
      <c r="E45" s="231"/>
      <c r="F45" s="241">
        <f t="shared" si="3"/>
        <v>1</v>
      </c>
      <c r="G45" s="241">
        <f t="shared" si="4"/>
        <v>1</v>
      </c>
      <c r="H45" s="241">
        <f t="shared" si="5"/>
        <v>1</v>
      </c>
    </row>
    <row r="46" spans="1:8" ht="16.5" thickTop="1" x14ac:dyDescent="0.25"/>
  </sheetData>
  <mergeCells count="3">
    <mergeCell ref="A1:H1"/>
    <mergeCell ref="A2:H2"/>
    <mergeCell ref="A3:H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Company Information</vt:lpstr>
      <vt:lpstr>Historical Income Statements</vt:lpstr>
      <vt:lpstr>Historical Balance Sheets</vt:lpstr>
      <vt:lpstr>Historical STMNT of Cash Flows</vt:lpstr>
      <vt:lpstr>Competitor Income Statements</vt:lpstr>
      <vt:lpstr>Competitor Balance Sheets</vt:lpstr>
      <vt:lpstr>Competitor Stmnts of Cash Flows</vt:lpstr>
      <vt:lpstr>Historical &amp; Competitor Ratios</vt:lpstr>
      <vt:lpstr>Common Sized Balance Sheets</vt:lpstr>
      <vt:lpstr>Common Sized Income Statements</vt:lpstr>
      <vt:lpstr>Horizontal Analysis of Balance </vt:lpstr>
      <vt:lpstr>Horizontal Analysis of Income 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LENOVO</cp:lastModifiedBy>
  <dcterms:created xsi:type="dcterms:W3CDTF">2018-05-27T18:30:32Z</dcterms:created>
  <dcterms:modified xsi:type="dcterms:W3CDTF">2019-02-05T13:54:44Z</dcterms:modified>
</cp:coreProperties>
</file>